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odklady rozpočty\Rozpočty_old\Podklady_rozpočty\Old-rozpočty\Chrudim\final VV\final 180810\"/>
    </mc:Choice>
  </mc:AlternateContent>
  <bookViews>
    <workbookView xWindow="0" yWindow="0" windowWidth="24000" windowHeight="12645"/>
  </bookViews>
  <sheets>
    <sheet name="Rekapitulace stavby" sheetId="1" r:id="rId1"/>
    <sheet name="001 - SO 901 Portikus" sheetId="2" r:id="rId2"/>
    <sheet name="002 - SO 903 Lavice" sheetId="3" r:id="rId3"/>
    <sheet name="003 - SO 904 Stromník" sheetId="4" r:id="rId4"/>
    <sheet name="004 - SO 905 Přístřešky n..." sheetId="5" r:id="rId5"/>
    <sheet name="005 - SO 901 elektro" sheetId="6" r:id="rId6"/>
    <sheet name="Pokyny pro vyplnění" sheetId="7" r:id="rId7"/>
  </sheets>
  <definedNames>
    <definedName name="_xlnm._FilterDatabase" localSheetId="1" hidden="1">'001 - SO 901 Portikus'!$C$86:$K$185</definedName>
    <definedName name="_xlnm._FilterDatabase" localSheetId="2" hidden="1">'002 - SO 903 Lavice'!$C$81:$K$135</definedName>
    <definedName name="_xlnm._FilterDatabase" localSheetId="3" hidden="1">'003 - SO 904 Stromník'!$C$79:$K$147</definedName>
    <definedName name="_xlnm._FilterDatabase" localSheetId="4" hidden="1">'004 - SO 905 Přístřešky n...'!$C$84:$K$145</definedName>
    <definedName name="_xlnm._FilterDatabase" localSheetId="5" hidden="1">'005 - SO 901 elektro'!$C$80:$K$126</definedName>
    <definedName name="_xlnm.Print_Titles" localSheetId="1">'001 - SO 901 Portikus'!$86:$86</definedName>
    <definedName name="_xlnm.Print_Titles" localSheetId="2">'002 - SO 903 Lavice'!$81:$81</definedName>
    <definedName name="_xlnm.Print_Titles" localSheetId="3">'003 - SO 904 Stromník'!$79:$79</definedName>
    <definedName name="_xlnm.Print_Titles" localSheetId="4">'004 - SO 905 Přístřešky n...'!$84:$84</definedName>
    <definedName name="_xlnm.Print_Titles" localSheetId="5">'005 - SO 901 elektro'!$80:$80</definedName>
    <definedName name="_xlnm.Print_Titles" localSheetId="0">'Rekapitulace stavby'!$49:$49</definedName>
    <definedName name="_xlnm.Print_Area" localSheetId="1">'001 - SO 901 Portikus'!$C$4:$J$36,'001 - SO 901 Portikus'!$C$42:$J$68,'001 - SO 901 Portikus'!$C$74:$K$185</definedName>
    <definedName name="_xlnm.Print_Area" localSheetId="2">'002 - SO 903 Lavice'!$C$4:$J$36,'002 - SO 903 Lavice'!$C$42:$J$63,'002 - SO 903 Lavice'!$C$69:$K$135</definedName>
    <definedName name="_xlnm.Print_Area" localSheetId="3">'003 - SO 904 Stromník'!$C$4:$J$36,'003 - SO 904 Stromník'!$C$42:$J$61,'003 - SO 904 Stromník'!$C$67:$K$147</definedName>
    <definedName name="_xlnm.Print_Area" localSheetId="4">'004 - SO 905 Přístřešky n...'!$C$4:$J$36,'004 - SO 905 Přístřešky n...'!$C$42:$J$66,'004 - SO 905 Přístřešky n...'!$C$72:$K$145</definedName>
    <definedName name="_xlnm.Print_Area" localSheetId="5">'005 - SO 901 elektro'!$C$4:$J$36,'005 - SO 901 elektro'!$C$42:$J$62,'005 - SO 901 elektro'!$C$68:$K$126</definedName>
    <definedName name="_xlnm.Print_Area" localSheetId="6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stavby'!$C$39:$AQ$57</definedName>
  </definedNames>
  <calcPr calcId="152511"/>
</workbook>
</file>

<file path=xl/calcChain.xml><?xml version="1.0" encoding="utf-8"?>
<calcChain xmlns="http://schemas.openxmlformats.org/spreadsheetml/2006/main">
  <c r="AY56" i="1" l="1"/>
  <c r="AX56" i="1"/>
  <c r="BI126" i="6"/>
  <c r="BH126" i="6"/>
  <c r="BG126" i="6"/>
  <c r="BF126" i="6"/>
  <c r="T126" i="6"/>
  <c r="R126" i="6"/>
  <c r="P126" i="6"/>
  <c r="BK126" i="6"/>
  <c r="J126" i="6"/>
  <c r="BE126" i="6" s="1"/>
  <c r="BI125" i="6"/>
  <c r="BH125" i="6"/>
  <c r="BG125" i="6"/>
  <c r="BF125" i="6"/>
  <c r="T125" i="6"/>
  <c r="R125" i="6"/>
  <c r="P125" i="6"/>
  <c r="BK125" i="6"/>
  <c r="J125" i="6"/>
  <c r="BE125" i="6"/>
  <c r="BI124" i="6"/>
  <c r="BH124" i="6"/>
  <c r="BG124" i="6"/>
  <c r="BF124" i="6"/>
  <c r="T124" i="6"/>
  <c r="R124" i="6"/>
  <c r="P124" i="6"/>
  <c r="BK124" i="6"/>
  <c r="J124" i="6"/>
  <c r="BE124" i="6" s="1"/>
  <c r="BI123" i="6"/>
  <c r="BH123" i="6"/>
  <c r="BG123" i="6"/>
  <c r="BF123" i="6"/>
  <c r="T123" i="6"/>
  <c r="R123" i="6"/>
  <c r="P123" i="6"/>
  <c r="BK123" i="6"/>
  <c r="J123" i="6"/>
  <c r="BE123" i="6" s="1"/>
  <c r="BI122" i="6"/>
  <c r="BH122" i="6"/>
  <c r="BG122" i="6"/>
  <c r="BF122" i="6"/>
  <c r="T122" i="6"/>
  <c r="R122" i="6"/>
  <c r="P122" i="6"/>
  <c r="P120" i="6" s="1"/>
  <c r="BK122" i="6"/>
  <c r="J122" i="6"/>
  <c r="BE122" i="6" s="1"/>
  <c r="BI121" i="6"/>
  <c r="BH121" i="6"/>
  <c r="BG121" i="6"/>
  <c r="BF121" i="6"/>
  <c r="T121" i="6"/>
  <c r="T120" i="6"/>
  <c r="R121" i="6"/>
  <c r="R120" i="6" s="1"/>
  <c r="P121" i="6"/>
  <c r="BK121" i="6"/>
  <c r="BK120" i="6" s="1"/>
  <c r="J120" i="6" s="1"/>
  <c r="J61" i="6" s="1"/>
  <c r="J121" i="6"/>
  <c r="BE121" i="6"/>
  <c r="BI119" i="6"/>
  <c r="BH119" i="6"/>
  <c r="BG119" i="6"/>
  <c r="BF119" i="6"/>
  <c r="T119" i="6"/>
  <c r="R119" i="6"/>
  <c r="P119" i="6"/>
  <c r="BK119" i="6"/>
  <c r="J119" i="6"/>
  <c r="BE119" i="6" s="1"/>
  <c r="BI118" i="6"/>
  <c r="BH118" i="6"/>
  <c r="BG118" i="6"/>
  <c r="BF118" i="6"/>
  <c r="T118" i="6"/>
  <c r="R118" i="6"/>
  <c r="P118" i="6"/>
  <c r="BK118" i="6"/>
  <c r="J118" i="6"/>
  <c r="BE118" i="6" s="1"/>
  <c r="BI117" i="6"/>
  <c r="BH117" i="6"/>
  <c r="BG117" i="6"/>
  <c r="BF117" i="6"/>
  <c r="T117" i="6"/>
  <c r="R117" i="6"/>
  <c r="P117" i="6"/>
  <c r="BK117" i="6"/>
  <c r="J117" i="6"/>
  <c r="BE117" i="6"/>
  <c r="BI116" i="6"/>
  <c r="BH116" i="6"/>
  <c r="BG116" i="6"/>
  <c r="BF116" i="6"/>
  <c r="T116" i="6"/>
  <c r="R116" i="6"/>
  <c r="P116" i="6"/>
  <c r="BK116" i="6"/>
  <c r="J116" i="6"/>
  <c r="BE116" i="6" s="1"/>
  <c r="BI115" i="6"/>
  <c r="BH115" i="6"/>
  <c r="BG115" i="6"/>
  <c r="BF115" i="6"/>
  <c r="T115" i="6"/>
  <c r="R115" i="6"/>
  <c r="P115" i="6"/>
  <c r="BK115" i="6"/>
  <c r="J115" i="6"/>
  <c r="BE115" i="6"/>
  <c r="BI114" i="6"/>
  <c r="BH114" i="6"/>
  <c r="BG114" i="6"/>
  <c r="BF114" i="6"/>
  <c r="T114" i="6"/>
  <c r="T112" i="6" s="1"/>
  <c r="R114" i="6"/>
  <c r="P114" i="6"/>
  <c r="BK114" i="6"/>
  <c r="J114" i="6"/>
  <c r="BE114" i="6" s="1"/>
  <c r="BI113" i="6"/>
  <c r="BH113" i="6"/>
  <c r="BG113" i="6"/>
  <c r="BF113" i="6"/>
  <c r="T113" i="6"/>
  <c r="R113" i="6"/>
  <c r="P113" i="6"/>
  <c r="P112" i="6" s="1"/>
  <c r="BK113" i="6"/>
  <c r="BK112" i="6" s="1"/>
  <c r="J112" i="6" s="1"/>
  <c r="J60" i="6" s="1"/>
  <c r="J113" i="6"/>
  <c r="BE113" i="6" s="1"/>
  <c r="BI111" i="6"/>
  <c r="BH111" i="6"/>
  <c r="BG111" i="6"/>
  <c r="BF111" i="6"/>
  <c r="T111" i="6"/>
  <c r="R111" i="6"/>
  <c r="P111" i="6"/>
  <c r="BK111" i="6"/>
  <c r="J111" i="6"/>
  <c r="BE111" i="6" s="1"/>
  <c r="BI110" i="6"/>
  <c r="BH110" i="6"/>
  <c r="BG110" i="6"/>
  <c r="BF110" i="6"/>
  <c r="T110" i="6"/>
  <c r="R110" i="6"/>
  <c r="P110" i="6"/>
  <c r="BK110" i="6"/>
  <c r="J110" i="6"/>
  <c r="BE110" i="6" s="1"/>
  <c r="BI109" i="6"/>
  <c r="BH109" i="6"/>
  <c r="BG109" i="6"/>
  <c r="BF109" i="6"/>
  <c r="T109" i="6"/>
  <c r="R109" i="6"/>
  <c r="P109" i="6"/>
  <c r="BK109" i="6"/>
  <c r="J109" i="6"/>
  <c r="BE109" i="6"/>
  <c r="BI108" i="6"/>
  <c r="BH108" i="6"/>
  <c r="BG108" i="6"/>
  <c r="BF108" i="6"/>
  <c r="T108" i="6"/>
  <c r="R108" i="6"/>
  <c r="P108" i="6"/>
  <c r="BK108" i="6"/>
  <c r="J108" i="6"/>
  <c r="BE108" i="6" s="1"/>
  <c r="BI107" i="6"/>
  <c r="BH107" i="6"/>
  <c r="BG107" i="6"/>
  <c r="BF107" i="6"/>
  <c r="T107" i="6"/>
  <c r="R107" i="6"/>
  <c r="P107" i="6"/>
  <c r="BK107" i="6"/>
  <c r="J107" i="6"/>
  <c r="BE107" i="6" s="1"/>
  <c r="BI106" i="6"/>
  <c r="BH106" i="6"/>
  <c r="BG106" i="6"/>
  <c r="BF106" i="6"/>
  <c r="T106" i="6"/>
  <c r="R106" i="6"/>
  <c r="P106" i="6"/>
  <c r="BK106" i="6"/>
  <c r="J106" i="6"/>
  <c r="BE106" i="6" s="1"/>
  <c r="BI105" i="6"/>
  <c r="BH105" i="6"/>
  <c r="BG105" i="6"/>
  <c r="BF105" i="6"/>
  <c r="T105" i="6"/>
  <c r="R105" i="6"/>
  <c r="P105" i="6"/>
  <c r="BK105" i="6"/>
  <c r="J105" i="6"/>
  <c r="BE105" i="6"/>
  <c r="BI104" i="6"/>
  <c r="BH104" i="6"/>
  <c r="BG104" i="6"/>
  <c r="BF104" i="6"/>
  <c r="T104" i="6"/>
  <c r="R104" i="6"/>
  <c r="P104" i="6"/>
  <c r="BK104" i="6"/>
  <c r="J104" i="6"/>
  <c r="BE104" i="6" s="1"/>
  <c r="BI103" i="6"/>
  <c r="BH103" i="6"/>
  <c r="BG103" i="6"/>
  <c r="BF103" i="6"/>
  <c r="T103" i="6"/>
  <c r="R103" i="6"/>
  <c r="P103" i="6"/>
  <c r="BK103" i="6"/>
  <c r="J103" i="6"/>
  <c r="BE103" i="6" s="1"/>
  <c r="BI102" i="6"/>
  <c r="BH102" i="6"/>
  <c r="BG102" i="6"/>
  <c r="BF102" i="6"/>
  <c r="T102" i="6"/>
  <c r="R102" i="6"/>
  <c r="P102" i="6"/>
  <c r="BK102" i="6"/>
  <c r="J102" i="6"/>
  <c r="BE102" i="6" s="1"/>
  <c r="BI101" i="6"/>
  <c r="BH101" i="6"/>
  <c r="BG101" i="6"/>
  <c r="BF101" i="6"/>
  <c r="T101" i="6"/>
  <c r="R101" i="6"/>
  <c r="R97" i="6" s="1"/>
  <c r="P101" i="6"/>
  <c r="BK101" i="6"/>
  <c r="J101" i="6"/>
  <c r="BE101" i="6"/>
  <c r="BI100" i="6"/>
  <c r="BH100" i="6"/>
  <c r="BG100" i="6"/>
  <c r="BF100" i="6"/>
  <c r="T100" i="6"/>
  <c r="R100" i="6"/>
  <c r="P100" i="6"/>
  <c r="BK100" i="6"/>
  <c r="J100" i="6"/>
  <c r="BE100" i="6" s="1"/>
  <c r="BI99" i="6"/>
  <c r="BH99" i="6"/>
  <c r="BG99" i="6"/>
  <c r="BF99" i="6"/>
  <c r="T99" i="6"/>
  <c r="R99" i="6"/>
  <c r="P99" i="6"/>
  <c r="BK99" i="6"/>
  <c r="J99" i="6"/>
  <c r="BE99" i="6" s="1"/>
  <c r="BI98" i="6"/>
  <c r="BH98" i="6"/>
  <c r="BG98" i="6"/>
  <c r="BF98" i="6"/>
  <c r="T98" i="6"/>
  <c r="T97" i="6" s="1"/>
  <c r="R98" i="6"/>
  <c r="P98" i="6"/>
  <c r="BK98" i="6"/>
  <c r="BK97" i="6" s="1"/>
  <c r="J97" i="6" s="1"/>
  <c r="J59" i="6" s="1"/>
  <c r="J98" i="6"/>
  <c r="BE98" i="6"/>
  <c r="BI96" i="6"/>
  <c r="BH96" i="6"/>
  <c r="BG96" i="6"/>
  <c r="BF96" i="6"/>
  <c r="T96" i="6"/>
  <c r="R96" i="6"/>
  <c r="P96" i="6"/>
  <c r="BK96" i="6"/>
  <c r="J96" i="6"/>
  <c r="BE96" i="6" s="1"/>
  <c r="BI95" i="6"/>
  <c r="BH95" i="6"/>
  <c r="BG95" i="6"/>
  <c r="BF95" i="6"/>
  <c r="T95" i="6"/>
  <c r="R95" i="6"/>
  <c r="R91" i="6" s="1"/>
  <c r="P95" i="6"/>
  <c r="BK95" i="6"/>
  <c r="J95" i="6"/>
  <c r="BE95" i="6"/>
  <c r="BI94" i="6"/>
  <c r="BH94" i="6"/>
  <c r="BG94" i="6"/>
  <c r="BF94" i="6"/>
  <c r="T94" i="6"/>
  <c r="R94" i="6"/>
  <c r="P94" i="6"/>
  <c r="BK94" i="6"/>
  <c r="J94" i="6"/>
  <c r="BE94" i="6" s="1"/>
  <c r="BI93" i="6"/>
  <c r="BH93" i="6"/>
  <c r="BG93" i="6"/>
  <c r="BF93" i="6"/>
  <c r="T93" i="6"/>
  <c r="R93" i="6"/>
  <c r="P93" i="6"/>
  <c r="BK93" i="6"/>
  <c r="J93" i="6"/>
  <c r="BE93" i="6" s="1"/>
  <c r="BI92" i="6"/>
  <c r="BH92" i="6"/>
  <c r="BG92" i="6"/>
  <c r="BF92" i="6"/>
  <c r="T92" i="6"/>
  <c r="T91" i="6" s="1"/>
  <c r="R92" i="6"/>
  <c r="P92" i="6"/>
  <c r="BK92" i="6"/>
  <c r="BK91" i="6" s="1"/>
  <c r="J91" i="6" s="1"/>
  <c r="J58" i="6" s="1"/>
  <c r="J92" i="6"/>
  <c r="BE92" i="6"/>
  <c r="BI90" i="6"/>
  <c r="BH90" i="6"/>
  <c r="BG90" i="6"/>
  <c r="BF90" i="6"/>
  <c r="T90" i="6"/>
  <c r="R90" i="6"/>
  <c r="P90" i="6"/>
  <c r="BK90" i="6"/>
  <c r="J90" i="6"/>
  <c r="BE90" i="6" s="1"/>
  <c r="BI89" i="6"/>
  <c r="BH89" i="6"/>
  <c r="BG89" i="6"/>
  <c r="BF89" i="6"/>
  <c r="T89" i="6"/>
  <c r="R89" i="6"/>
  <c r="P89" i="6"/>
  <c r="BK89" i="6"/>
  <c r="J89" i="6"/>
  <c r="BE89" i="6"/>
  <c r="BI88" i="6"/>
  <c r="BH88" i="6"/>
  <c r="BG88" i="6"/>
  <c r="BF88" i="6"/>
  <c r="T88" i="6"/>
  <c r="R88" i="6"/>
  <c r="P88" i="6"/>
  <c r="BK88" i="6"/>
  <c r="J88" i="6"/>
  <c r="BE88" i="6" s="1"/>
  <c r="BI87" i="6"/>
  <c r="BH87" i="6"/>
  <c r="BG87" i="6"/>
  <c r="BF87" i="6"/>
  <c r="T87" i="6"/>
  <c r="R87" i="6"/>
  <c r="P87" i="6"/>
  <c r="BK87" i="6"/>
  <c r="J87" i="6"/>
  <c r="BE87" i="6" s="1"/>
  <c r="F30" i="6" s="1"/>
  <c r="AZ56" i="1" s="1"/>
  <c r="BI86" i="6"/>
  <c r="BH86" i="6"/>
  <c r="BG86" i="6"/>
  <c r="BF86" i="6"/>
  <c r="T86" i="6"/>
  <c r="R86" i="6"/>
  <c r="P86" i="6"/>
  <c r="BK86" i="6"/>
  <c r="J86" i="6"/>
  <c r="BE86" i="6" s="1"/>
  <c r="BI85" i="6"/>
  <c r="BH85" i="6"/>
  <c r="BG85" i="6"/>
  <c r="BF85" i="6"/>
  <c r="T85" i="6"/>
  <c r="R85" i="6"/>
  <c r="P85" i="6"/>
  <c r="BK85" i="6"/>
  <c r="J85" i="6"/>
  <c r="BE85" i="6"/>
  <c r="BI84" i="6"/>
  <c r="BH84" i="6"/>
  <c r="BG84" i="6"/>
  <c r="BF84" i="6"/>
  <c r="T84" i="6"/>
  <c r="R84" i="6"/>
  <c r="P84" i="6"/>
  <c r="BK84" i="6"/>
  <c r="J84" i="6"/>
  <c r="BE84" i="6" s="1"/>
  <c r="BI83" i="6"/>
  <c r="F34" i="6" s="1"/>
  <c r="BD56" i="1" s="1"/>
  <c r="BH83" i="6"/>
  <c r="F33" i="6"/>
  <c r="BC56" i="1" s="1"/>
  <c r="BG83" i="6"/>
  <c r="BF83" i="6"/>
  <c r="J31" i="6" s="1"/>
  <c r="AW56" i="1" s="1"/>
  <c r="T83" i="6"/>
  <c r="T82" i="6" s="1"/>
  <c r="R83" i="6"/>
  <c r="R82" i="6" s="1"/>
  <c r="P83" i="6"/>
  <c r="P82" i="6" s="1"/>
  <c r="BK83" i="6"/>
  <c r="BK82" i="6"/>
  <c r="J82" i="6" s="1"/>
  <c r="J57" i="6" s="1"/>
  <c r="J83" i="6"/>
  <c r="BE83" i="6"/>
  <c r="J30" i="6" s="1"/>
  <c r="AV56" i="1" s="1"/>
  <c r="F75" i="6"/>
  <c r="E73" i="6"/>
  <c r="F49" i="6"/>
  <c r="E47" i="6"/>
  <c r="J21" i="6"/>
  <c r="E21" i="6"/>
  <c r="J51" i="6" s="1"/>
  <c r="J20" i="6"/>
  <c r="J18" i="6"/>
  <c r="E18" i="6"/>
  <c r="F78" i="6" s="1"/>
  <c r="J17" i="6"/>
  <c r="J15" i="6"/>
  <c r="E15" i="6"/>
  <c r="F77" i="6"/>
  <c r="F51" i="6"/>
  <c r="J14" i="6"/>
  <c r="J12" i="6"/>
  <c r="J75" i="6"/>
  <c r="J49" i="6"/>
  <c r="E7" i="6"/>
  <c r="E71" i="6" s="1"/>
  <c r="AY55" i="1"/>
  <c r="AX55" i="1"/>
  <c r="BI143" i="5"/>
  <c r="BH143" i="5"/>
  <c r="BG143" i="5"/>
  <c r="BF143" i="5"/>
  <c r="T143" i="5"/>
  <c r="R143" i="5"/>
  <c r="P143" i="5"/>
  <c r="BK143" i="5"/>
  <c r="J143" i="5"/>
  <c r="BE143" i="5"/>
  <c r="BI140" i="5"/>
  <c r="BH140" i="5"/>
  <c r="BG140" i="5"/>
  <c r="BF140" i="5"/>
  <c r="T140" i="5"/>
  <c r="R140" i="5"/>
  <c r="P140" i="5"/>
  <c r="BK140" i="5"/>
  <c r="J140" i="5"/>
  <c r="BE140" i="5"/>
  <c r="BI137" i="5"/>
  <c r="BH137" i="5"/>
  <c r="BG137" i="5"/>
  <c r="BF137" i="5"/>
  <c r="T137" i="5"/>
  <c r="R137" i="5"/>
  <c r="P137" i="5"/>
  <c r="BK137" i="5"/>
  <c r="J137" i="5"/>
  <c r="BE137" i="5"/>
  <c r="BI135" i="5"/>
  <c r="BH135" i="5"/>
  <c r="BG135" i="5"/>
  <c r="BF135" i="5"/>
  <c r="T135" i="5"/>
  <c r="R135" i="5"/>
  <c r="P135" i="5"/>
  <c r="BK135" i="5"/>
  <c r="J135" i="5"/>
  <c r="BE135" i="5"/>
  <c r="BI133" i="5"/>
  <c r="BH133" i="5"/>
  <c r="BG133" i="5"/>
  <c r="BF133" i="5"/>
  <c r="T133" i="5"/>
  <c r="T132" i="5"/>
  <c r="T131" i="5" s="1"/>
  <c r="R133" i="5"/>
  <c r="P133" i="5"/>
  <c r="P132" i="5" s="1"/>
  <c r="P131" i="5" s="1"/>
  <c r="BK133" i="5"/>
  <c r="BK132" i="5"/>
  <c r="J133" i="5"/>
  <c r="BE133" i="5"/>
  <c r="BI129" i="5"/>
  <c r="BH129" i="5"/>
  <c r="BG129" i="5"/>
  <c r="BF129" i="5"/>
  <c r="T129" i="5"/>
  <c r="R129" i="5"/>
  <c r="P129" i="5"/>
  <c r="BK129" i="5"/>
  <c r="J129" i="5"/>
  <c r="BE129" i="5"/>
  <c r="BI127" i="5"/>
  <c r="BH127" i="5"/>
  <c r="BG127" i="5"/>
  <c r="BF127" i="5"/>
  <c r="T127" i="5"/>
  <c r="R127" i="5"/>
  <c r="P127" i="5"/>
  <c r="BK127" i="5"/>
  <c r="J127" i="5"/>
  <c r="BE127" i="5"/>
  <c r="BI125" i="5"/>
  <c r="BH125" i="5"/>
  <c r="BG125" i="5"/>
  <c r="BF125" i="5"/>
  <c r="T125" i="5"/>
  <c r="T124" i="5"/>
  <c r="R125" i="5"/>
  <c r="R124" i="5"/>
  <c r="R117" i="5" s="1"/>
  <c r="P125" i="5"/>
  <c r="P124" i="5"/>
  <c r="BK125" i="5"/>
  <c r="BK124" i="5"/>
  <c r="J124" i="5" s="1"/>
  <c r="J125" i="5"/>
  <c r="BE125" i="5" s="1"/>
  <c r="J63" i="5"/>
  <c r="BI122" i="5"/>
  <c r="BH122" i="5"/>
  <c r="BG122" i="5"/>
  <c r="BF122" i="5"/>
  <c r="T122" i="5"/>
  <c r="R122" i="5"/>
  <c r="P122" i="5"/>
  <c r="BK122" i="5"/>
  <c r="BK118" i="5" s="1"/>
  <c r="BK117" i="5" s="1"/>
  <c r="J117" i="5" s="1"/>
  <c r="J61" i="5" s="1"/>
  <c r="J122" i="5"/>
  <c r="BE122" i="5" s="1"/>
  <c r="BI119" i="5"/>
  <c r="BH119" i="5"/>
  <c r="BG119" i="5"/>
  <c r="BF119" i="5"/>
  <c r="T119" i="5"/>
  <c r="T118" i="5"/>
  <c r="T117" i="5" s="1"/>
  <c r="R119" i="5"/>
  <c r="R118" i="5" s="1"/>
  <c r="P119" i="5"/>
  <c r="P118" i="5" s="1"/>
  <c r="P117" i="5" s="1"/>
  <c r="BK119" i="5"/>
  <c r="J119" i="5"/>
  <c r="BE119" i="5"/>
  <c r="BI115" i="5"/>
  <c r="BH115" i="5"/>
  <c r="BG115" i="5"/>
  <c r="BF115" i="5"/>
  <c r="T115" i="5"/>
  <c r="T114" i="5" s="1"/>
  <c r="R115" i="5"/>
  <c r="R114" i="5"/>
  <c r="P115" i="5"/>
  <c r="P114" i="5" s="1"/>
  <c r="BK115" i="5"/>
  <c r="BK114" i="5"/>
  <c r="J114" i="5" s="1"/>
  <c r="J60" i="5" s="1"/>
  <c r="J115" i="5"/>
  <c r="BE115" i="5" s="1"/>
  <c r="BI112" i="5"/>
  <c r="BH112" i="5"/>
  <c r="BG112" i="5"/>
  <c r="BF112" i="5"/>
  <c r="T112" i="5"/>
  <c r="R112" i="5"/>
  <c r="P112" i="5"/>
  <c r="BK112" i="5"/>
  <c r="J112" i="5"/>
  <c r="BE112" i="5" s="1"/>
  <c r="BI111" i="5"/>
  <c r="BH111" i="5"/>
  <c r="BG111" i="5"/>
  <c r="BF111" i="5"/>
  <c r="T111" i="5"/>
  <c r="R111" i="5"/>
  <c r="P111" i="5"/>
  <c r="BK111" i="5"/>
  <c r="J111" i="5"/>
  <c r="BE111" i="5"/>
  <c r="BI109" i="5"/>
  <c r="BH109" i="5"/>
  <c r="BG109" i="5"/>
  <c r="BF109" i="5"/>
  <c r="T109" i="5"/>
  <c r="R109" i="5"/>
  <c r="R104" i="5" s="1"/>
  <c r="P109" i="5"/>
  <c r="BK109" i="5"/>
  <c r="J109" i="5"/>
  <c r="BE109" i="5" s="1"/>
  <c r="BI107" i="5"/>
  <c r="BH107" i="5"/>
  <c r="BG107" i="5"/>
  <c r="F32" i="5" s="1"/>
  <c r="BB55" i="1" s="1"/>
  <c r="BF107" i="5"/>
  <c r="T107" i="5"/>
  <c r="R107" i="5"/>
  <c r="P107" i="5"/>
  <c r="BK107" i="5"/>
  <c r="BK104" i="5" s="1"/>
  <c r="J107" i="5"/>
  <c r="BE107" i="5"/>
  <c r="BI105" i="5"/>
  <c r="F34" i="5" s="1"/>
  <c r="BD55" i="1" s="1"/>
  <c r="BH105" i="5"/>
  <c r="BG105" i="5"/>
  <c r="BF105" i="5"/>
  <c r="T105" i="5"/>
  <c r="T104" i="5" s="1"/>
  <c r="R105" i="5"/>
  <c r="P105" i="5"/>
  <c r="BK105" i="5"/>
  <c r="J104" i="5"/>
  <c r="J59" i="5" s="1"/>
  <c r="J105" i="5"/>
  <c r="BE105" i="5" s="1"/>
  <c r="BI103" i="5"/>
  <c r="BH103" i="5"/>
  <c r="BG103" i="5"/>
  <c r="BF103" i="5"/>
  <c r="T103" i="5"/>
  <c r="R103" i="5"/>
  <c r="P103" i="5"/>
  <c r="BK103" i="5"/>
  <c r="J103" i="5"/>
  <c r="BE103" i="5"/>
  <c r="BI101" i="5"/>
  <c r="BH101" i="5"/>
  <c r="BG101" i="5"/>
  <c r="BF101" i="5"/>
  <c r="T101" i="5"/>
  <c r="R101" i="5"/>
  <c r="P101" i="5"/>
  <c r="BK101" i="5"/>
  <c r="J101" i="5"/>
  <c r="BE101" i="5"/>
  <c r="BI99" i="5"/>
  <c r="BH99" i="5"/>
  <c r="BG99" i="5"/>
  <c r="BF99" i="5"/>
  <c r="T99" i="5"/>
  <c r="R99" i="5"/>
  <c r="P99" i="5"/>
  <c r="BK99" i="5"/>
  <c r="J99" i="5"/>
  <c r="BE99" i="5"/>
  <c r="BI97" i="5"/>
  <c r="BH97" i="5"/>
  <c r="BG97" i="5"/>
  <c r="BF97" i="5"/>
  <c r="T97" i="5"/>
  <c r="R97" i="5"/>
  <c r="P97" i="5"/>
  <c r="BK97" i="5"/>
  <c r="J97" i="5"/>
  <c r="BE97" i="5"/>
  <c r="BI91" i="5"/>
  <c r="BH91" i="5"/>
  <c r="BG91" i="5"/>
  <c r="BF91" i="5"/>
  <c r="T91" i="5"/>
  <c r="R91" i="5"/>
  <c r="P91" i="5"/>
  <c r="BK91" i="5"/>
  <c r="J91" i="5"/>
  <c r="BE91" i="5"/>
  <c r="J30" i="5" s="1"/>
  <c r="AV55" i="1" s="1"/>
  <c r="BI90" i="5"/>
  <c r="BH90" i="5"/>
  <c r="BG90" i="5"/>
  <c r="BF90" i="5"/>
  <c r="F31" i="5" s="1"/>
  <c r="BA55" i="1" s="1"/>
  <c r="T90" i="5"/>
  <c r="R90" i="5"/>
  <c r="P90" i="5"/>
  <c r="BK90" i="5"/>
  <c r="J90" i="5"/>
  <c r="BE90" i="5"/>
  <c r="BI88" i="5"/>
  <c r="BH88" i="5"/>
  <c r="F33" i="5" s="1"/>
  <c r="BC55" i="1" s="1"/>
  <c r="BG88" i="5"/>
  <c r="BF88" i="5"/>
  <c r="T88" i="5"/>
  <c r="T87" i="5"/>
  <c r="R88" i="5"/>
  <c r="R87" i="5"/>
  <c r="R86" i="5" s="1"/>
  <c r="P88" i="5"/>
  <c r="P87" i="5"/>
  <c r="BK88" i="5"/>
  <c r="BK87" i="5"/>
  <c r="J88" i="5"/>
  <c r="BE88" i="5" s="1"/>
  <c r="F30" i="5" s="1"/>
  <c r="AZ55" i="1" s="1"/>
  <c r="F79" i="5"/>
  <c r="E77" i="5"/>
  <c r="F49" i="5"/>
  <c r="E47" i="5"/>
  <c r="J21" i="5"/>
  <c r="E21" i="5"/>
  <c r="J81" i="5"/>
  <c r="J51" i="5"/>
  <c r="J20" i="5"/>
  <c r="J18" i="5"/>
  <c r="E18" i="5"/>
  <c r="J17" i="5"/>
  <c r="J15" i="5"/>
  <c r="E15" i="5"/>
  <c r="J14" i="5"/>
  <c r="J12" i="5"/>
  <c r="J79" i="5" s="1"/>
  <c r="J49" i="5"/>
  <c r="E7" i="5"/>
  <c r="E45" i="5" s="1"/>
  <c r="AY54" i="1"/>
  <c r="AX54" i="1"/>
  <c r="BI145" i="4"/>
  <c r="BH145" i="4"/>
  <c r="BG145" i="4"/>
  <c r="BF145" i="4"/>
  <c r="T145" i="4"/>
  <c r="R145" i="4"/>
  <c r="P145" i="4"/>
  <c r="BK145" i="4"/>
  <c r="BK126" i="4" s="1"/>
  <c r="J145" i="4"/>
  <c r="BE145" i="4" s="1"/>
  <c r="BI142" i="4"/>
  <c r="BH142" i="4"/>
  <c r="BG142" i="4"/>
  <c r="BF142" i="4"/>
  <c r="T142" i="4"/>
  <c r="R142" i="4"/>
  <c r="P142" i="4"/>
  <c r="BK142" i="4"/>
  <c r="J142" i="4"/>
  <c r="BE142" i="4"/>
  <c r="BI139" i="4"/>
  <c r="BH139" i="4"/>
  <c r="BG139" i="4"/>
  <c r="BF139" i="4"/>
  <c r="T139" i="4"/>
  <c r="R139" i="4"/>
  <c r="P139" i="4"/>
  <c r="BK139" i="4"/>
  <c r="J139" i="4"/>
  <c r="BE139" i="4" s="1"/>
  <c r="BI136" i="4"/>
  <c r="BH136" i="4"/>
  <c r="BG136" i="4"/>
  <c r="BF136" i="4"/>
  <c r="T136" i="4"/>
  <c r="R136" i="4"/>
  <c r="P136" i="4"/>
  <c r="BK136" i="4"/>
  <c r="J136" i="4"/>
  <c r="BE136" i="4" s="1"/>
  <c r="BI133" i="4"/>
  <c r="BH133" i="4"/>
  <c r="BG133" i="4"/>
  <c r="BF133" i="4"/>
  <c r="T133" i="4"/>
  <c r="R133" i="4"/>
  <c r="P133" i="4"/>
  <c r="BK133" i="4"/>
  <c r="J133" i="4"/>
  <c r="BE133" i="4" s="1"/>
  <c r="BI130" i="4"/>
  <c r="BH130" i="4"/>
  <c r="BG130" i="4"/>
  <c r="BF130" i="4"/>
  <c r="T130" i="4"/>
  <c r="R130" i="4"/>
  <c r="P130" i="4"/>
  <c r="BK130" i="4"/>
  <c r="J130" i="4"/>
  <c r="BE130" i="4" s="1"/>
  <c r="BI127" i="4"/>
  <c r="BH127" i="4"/>
  <c r="BG127" i="4"/>
  <c r="BF127" i="4"/>
  <c r="T127" i="4"/>
  <c r="R127" i="4"/>
  <c r="R126" i="4"/>
  <c r="P127" i="4"/>
  <c r="BK127" i="4"/>
  <c r="J126" i="4"/>
  <c r="J60" i="4" s="1"/>
  <c r="J127" i="4"/>
  <c r="BE127" i="4"/>
  <c r="BI124" i="4"/>
  <c r="BH124" i="4"/>
  <c r="BG124" i="4"/>
  <c r="BF124" i="4"/>
  <c r="T124" i="4"/>
  <c r="R124" i="4"/>
  <c r="P124" i="4"/>
  <c r="BK124" i="4"/>
  <c r="J124" i="4"/>
  <c r="BE124" i="4" s="1"/>
  <c r="BI123" i="4"/>
  <c r="BH123" i="4"/>
  <c r="BG123" i="4"/>
  <c r="BF123" i="4"/>
  <c r="T123" i="4"/>
  <c r="R123" i="4"/>
  <c r="P123" i="4"/>
  <c r="BK123" i="4"/>
  <c r="J123" i="4"/>
  <c r="BE123" i="4" s="1"/>
  <c r="BI121" i="4"/>
  <c r="BH121" i="4"/>
  <c r="BG121" i="4"/>
  <c r="BF121" i="4"/>
  <c r="T121" i="4"/>
  <c r="R121" i="4"/>
  <c r="P121" i="4"/>
  <c r="BK121" i="4"/>
  <c r="J121" i="4"/>
  <c r="BE121" i="4" s="1"/>
  <c r="BI119" i="4"/>
  <c r="BH119" i="4"/>
  <c r="BG119" i="4"/>
  <c r="BF119" i="4"/>
  <c r="T119" i="4"/>
  <c r="R119" i="4"/>
  <c r="P119" i="4"/>
  <c r="BK119" i="4"/>
  <c r="J119" i="4"/>
  <c r="BE119" i="4" s="1"/>
  <c r="BI116" i="4"/>
  <c r="BH116" i="4"/>
  <c r="BG116" i="4"/>
  <c r="BF116" i="4"/>
  <c r="T116" i="4"/>
  <c r="R116" i="4"/>
  <c r="P116" i="4"/>
  <c r="BK116" i="4"/>
  <c r="J116" i="4"/>
  <c r="BE116" i="4" s="1"/>
  <c r="BI114" i="4"/>
  <c r="BH114" i="4"/>
  <c r="BG114" i="4"/>
  <c r="BF114" i="4"/>
  <c r="T114" i="4"/>
  <c r="R114" i="4"/>
  <c r="P114" i="4"/>
  <c r="BK114" i="4"/>
  <c r="J114" i="4"/>
  <c r="BE114" i="4"/>
  <c r="BI112" i="4"/>
  <c r="BH112" i="4"/>
  <c r="BG112" i="4"/>
  <c r="BF112" i="4"/>
  <c r="T112" i="4"/>
  <c r="R112" i="4"/>
  <c r="P112" i="4"/>
  <c r="BK112" i="4"/>
  <c r="J112" i="4"/>
  <c r="BE112" i="4" s="1"/>
  <c r="BI109" i="4"/>
  <c r="BH109" i="4"/>
  <c r="BG109" i="4"/>
  <c r="BF109" i="4"/>
  <c r="T109" i="4"/>
  <c r="R109" i="4"/>
  <c r="R108" i="4" s="1"/>
  <c r="P109" i="4"/>
  <c r="P108" i="4" s="1"/>
  <c r="BK109" i="4"/>
  <c r="J109" i="4"/>
  <c r="BE109" i="4" s="1"/>
  <c r="BI106" i="4"/>
  <c r="BH106" i="4"/>
  <c r="BG106" i="4"/>
  <c r="BF106" i="4"/>
  <c r="T106" i="4"/>
  <c r="R106" i="4"/>
  <c r="P106" i="4"/>
  <c r="BK106" i="4"/>
  <c r="J106" i="4"/>
  <c r="BE106" i="4"/>
  <c r="BI104" i="4"/>
  <c r="BH104" i="4"/>
  <c r="BG104" i="4"/>
  <c r="BF104" i="4"/>
  <c r="T104" i="4"/>
  <c r="R104" i="4"/>
  <c r="P104" i="4"/>
  <c r="BK104" i="4"/>
  <c r="J104" i="4"/>
  <c r="BE104" i="4" s="1"/>
  <c r="BI98" i="4"/>
  <c r="BH98" i="4"/>
  <c r="BG98" i="4"/>
  <c r="BF98" i="4"/>
  <c r="T98" i="4"/>
  <c r="R98" i="4"/>
  <c r="P98" i="4"/>
  <c r="BK98" i="4"/>
  <c r="J98" i="4"/>
  <c r="BE98" i="4"/>
  <c r="BI96" i="4"/>
  <c r="BH96" i="4"/>
  <c r="BG96" i="4"/>
  <c r="BF96" i="4"/>
  <c r="T96" i="4"/>
  <c r="R96" i="4"/>
  <c r="P96" i="4"/>
  <c r="BK96" i="4"/>
  <c r="J96" i="4"/>
  <c r="BE96" i="4" s="1"/>
  <c r="BI95" i="4"/>
  <c r="BH95" i="4"/>
  <c r="BG95" i="4"/>
  <c r="BF95" i="4"/>
  <c r="T95" i="4"/>
  <c r="R95" i="4"/>
  <c r="P95" i="4"/>
  <c r="BK95" i="4"/>
  <c r="J95" i="4"/>
  <c r="BE95" i="4" s="1"/>
  <c r="BI93" i="4"/>
  <c r="BH93" i="4"/>
  <c r="BG93" i="4"/>
  <c r="BF93" i="4"/>
  <c r="T93" i="4"/>
  <c r="R93" i="4"/>
  <c r="P93" i="4"/>
  <c r="BK93" i="4"/>
  <c r="J93" i="4"/>
  <c r="BE93" i="4" s="1"/>
  <c r="BI89" i="4"/>
  <c r="F34" i="4" s="1"/>
  <c r="BD54" i="1" s="1"/>
  <c r="BH89" i="4"/>
  <c r="BG89" i="4"/>
  <c r="BF89" i="4"/>
  <c r="T89" i="4"/>
  <c r="R89" i="4"/>
  <c r="P89" i="4"/>
  <c r="BK89" i="4"/>
  <c r="J89" i="4"/>
  <c r="BE89" i="4" s="1"/>
  <c r="BI86" i="4"/>
  <c r="BH86" i="4"/>
  <c r="BG86" i="4"/>
  <c r="BF86" i="4"/>
  <c r="T86" i="4"/>
  <c r="R86" i="4"/>
  <c r="P86" i="4"/>
  <c r="BK86" i="4"/>
  <c r="BK82" i="4" s="1"/>
  <c r="J82" i="4" s="1"/>
  <c r="J58" i="4" s="1"/>
  <c r="J86" i="4"/>
  <c r="BE86" i="4" s="1"/>
  <c r="BI83" i="4"/>
  <c r="BH83" i="4"/>
  <c r="BG83" i="4"/>
  <c r="BF83" i="4"/>
  <c r="J31" i="4"/>
  <c r="AW54" i="1" s="1"/>
  <c r="T83" i="4"/>
  <c r="R83" i="4"/>
  <c r="P83" i="4"/>
  <c r="BK83" i="4"/>
  <c r="J83" i="4"/>
  <c r="BE83" i="4" s="1"/>
  <c r="F74" i="4"/>
  <c r="E72" i="4"/>
  <c r="F49" i="4"/>
  <c r="E47" i="4"/>
  <c r="J21" i="4"/>
  <c r="E21" i="4"/>
  <c r="J76" i="4"/>
  <c r="J51" i="4"/>
  <c r="J20" i="4"/>
  <c r="J18" i="4"/>
  <c r="E18" i="4"/>
  <c r="J17" i="4"/>
  <c r="J15" i="4"/>
  <c r="E15" i="4"/>
  <c r="F76" i="4" s="1"/>
  <c r="J14" i="4"/>
  <c r="J12" i="4"/>
  <c r="J74" i="4" s="1"/>
  <c r="E7" i="4"/>
  <c r="AY53" i="1"/>
  <c r="AX53" i="1"/>
  <c r="BI134" i="3"/>
  <c r="BH134" i="3"/>
  <c r="BG134" i="3"/>
  <c r="BF134" i="3"/>
  <c r="T134" i="3"/>
  <c r="T133" i="3" s="1"/>
  <c r="T132" i="3" s="1"/>
  <c r="R134" i="3"/>
  <c r="R133" i="3" s="1"/>
  <c r="R132" i="3" s="1"/>
  <c r="P134" i="3"/>
  <c r="P133" i="3"/>
  <c r="P132" i="3" s="1"/>
  <c r="BK134" i="3"/>
  <c r="BK133" i="3"/>
  <c r="J133" i="3"/>
  <c r="J62" i="3" s="1"/>
  <c r="BK132" i="3"/>
  <c r="J132" i="3" s="1"/>
  <c r="J61" i="3" s="1"/>
  <c r="J134" i="3"/>
  <c r="BE134" i="3"/>
  <c r="BI129" i="3"/>
  <c r="BH129" i="3"/>
  <c r="BG129" i="3"/>
  <c r="BF129" i="3"/>
  <c r="T129" i="3"/>
  <c r="R129" i="3"/>
  <c r="R125" i="3" s="1"/>
  <c r="P129" i="3"/>
  <c r="BK129" i="3"/>
  <c r="J129" i="3"/>
  <c r="BE129" i="3"/>
  <c r="BI126" i="3"/>
  <c r="BH126" i="3"/>
  <c r="BG126" i="3"/>
  <c r="BF126" i="3"/>
  <c r="T126" i="3"/>
  <c r="T125" i="3" s="1"/>
  <c r="R126" i="3"/>
  <c r="P126" i="3"/>
  <c r="P125" i="3" s="1"/>
  <c r="BK126" i="3"/>
  <c r="BK125" i="3"/>
  <c r="J125" i="3" s="1"/>
  <c r="J126" i="3"/>
  <c r="BE126" i="3"/>
  <c r="J60" i="3"/>
  <c r="BI122" i="3"/>
  <c r="BH122" i="3"/>
  <c r="BG122" i="3"/>
  <c r="BF122" i="3"/>
  <c r="T122" i="3"/>
  <c r="R122" i="3"/>
  <c r="P122" i="3"/>
  <c r="BK122" i="3"/>
  <c r="J122" i="3"/>
  <c r="BE122" i="3" s="1"/>
  <c r="BI120" i="3"/>
  <c r="BH120" i="3"/>
  <c r="BG120" i="3"/>
  <c r="BF120" i="3"/>
  <c r="T120" i="3"/>
  <c r="R120" i="3"/>
  <c r="P120" i="3"/>
  <c r="BK120" i="3"/>
  <c r="J120" i="3"/>
  <c r="BE120" i="3"/>
  <c r="BI117" i="3"/>
  <c r="BH117" i="3"/>
  <c r="BG117" i="3"/>
  <c r="BF117" i="3"/>
  <c r="T117" i="3"/>
  <c r="R117" i="3"/>
  <c r="P117" i="3"/>
  <c r="BK117" i="3"/>
  <c r="J117" i="3"/>
  <c r="BE117" i="3" s="1"/>
  <c r="BI114" i="3"/>
  <c r="BH114" i="3"/>
  <c r="BG114" i="3"/>
  <c r="BF114" i="3"/>
  <c r="T114" i="3"/>
  <c r="R114" i="3"/>
  <c r="P114" i="3"/>
  <c r="BK114" i="3"/>
  <c r="J114" i="3"/>
  <c r="BE114" i="3"/>
  <c r="BI112" i="3"/>
  <c r="BH112" i="3"/>
  <c r="BG112" i="3"/>
  <c r="BF112" i="3"/>
  <c r="T112" i="3"/>
  <c r="T104" i="3" s="1"/>
  <c r="R112" i="3"/>
  <c r="P112" i="3"/>
  <c r="BK112" i="3"/>
  <c r="J112" i="3"/>
  <c r="BE112" i="3" s="1"/>
  <c r="BI110" i="3"/>
  <c r="BH110" i="3"/>
  <c r="BG110" i="3"/>
  <c r="BF110" i="3"/>
  <c r="T110" i="3"/>
  <c r="R110" i="3"/>
  <c r="P110" i="3"/>
  <c r="BK110" i="3"/>
  <c r="J110" i="3"/>
  <c r="BE110" i="3"/>
  <c r="BI108" i="3"/>
  <c r="BH108" i="3"/>
  <c r="BG108" i="3"/>
  <c r="BF108" i="3"/>
  <c r="T108" i="3"/>
  <c r="R108" i="3"/>
  <c r="P108" i="3"/>
  <c r="BK108" i="3"/>
  <c r="J108" i="3"/>
  <c r="BE108" i="3" s="1"/>
  <c r="BI105" i="3"/>
  <c r="BH105" i="3"/>
  <c r="BG105" i="3"/>
  <c r="BF105" i="3"/>
  <c r="T105" i="3"/>
  <c r="R105" i="3"/>
  <c r="P105" i="3"/>
  <c r="P104" i="3"/>
  <c r="BK105" i="3"/>
  <c r="J105" i="3"/>
  <c r="BE105" i="3"/>
  <c r="BI100" i="3"/>
  <c r="BH100" i="3"/>
  <c r="BG100" i="3"/>
  <c r="BF100" i="3"/>
  <c r="T100" i="3"/>
  <c r="R100" i="3"/>
  <c r="P100" i="3"/>
  <c r="BK100" i="3"/>
  <c r="J100" i="3"/>
  <c r="BE100" i="3"/>
  <c r="BI98" i="3"/>
  <c r="BH98" i="3"/>
  <c r="BG98" i="3"/>
  <c r="BF98" i="3"/>
  <c r="T98" i="3"/>
  <c r="R98" i="3"/>
  <c r="P98" i="3"/>
  <c r="BK98" i="3"/>
  <c r="J98" i="3"/>
  <c r="BE98" i="3" s="1"/>
  <c r="BI97" i="3"/>
  <c r="BH97" i="3"/>
  <c r="BG97" i="3"/>
  <c r="BF97" i="3"/>
  <c r="T97" i="3"/>
  <c r="R97" i="3"/>
  <c r="P97" i="3"/>
  <c r="BK97" i="3"/>
  <c r="J97" i="3"/>
  <c r="BE97" i="3"/>
  <c r="BI95" i="3"/>
  <c r="BH95" i="3"/>
  <c r="BG95" i="3"/>
  <c r="BF95" i="3"/>
  <c r="T95" i="3"/>
  <c r="R95" i="3"/>
  <c r="P95" i="3"/>
  <c r="BK95" i="3"/>
  <c r="J95" i="3"/>
  <c r="BE95" i="3" s="1"/>
  <c r="BI91" i="3"/>
  <c r="BH91" i="3"/>
  <c r="BG91" i="3"/>
  <c r="BF91" i="3"/>
  <c r="T91" i="3"/>
  <c r="R91" i="3"/>
  <c r="P91" i="3"/>
  <c r="BK91" i="3"/>
  <c r="J91" i="3"/>
  <c r="BE91" i="3"/>
  <c r="BI88" i="3"/>
  <c r="F34" i="3" s="1"/>
  <c r="BD53" i="1" s="1"/>
  <c r="BH88" i="3"/>
  <c r="BG88" i="3"/>
  <c r="BF88" i="3"/>
  <c r="T88" i="3"/>
  <c r="R88" i="3"/>
  <c r="P88" i="3"/>
  <c r="BK88" i="3"/>
  <c r="J88" i="3"/>
  <c r="BE88" i="3" s="1"/>
  <c r="BI85" i="3"/>
  <c r="BH85" i="3"/>
  <c r="BG85" i="3"/>
  <c r="BF85" i="3"/>
  <c r="J31" i="3"/>
  <c r="AW53" i="1" s="1"/>
  <c r="T85" i="3"/>
  <c r="R85" i="3"/>
  <c r="R84" i="3" s="1"/>
  <c r="P85" i="3"/>
  <c r="BK85" i="3"/>
  <c r="J85" i="3"/>
  <c r="BE85" i="3"/>
  <c r="F30" i="3"/>
  <c r="AZ53" i="1" s="1"/>
  <c r="F76" i="3"/>
  <c r="E74" i="3"/>
  <c r="F49" i="3"/>
  <c r="E47" i="3"/>
  <c r="J21" i="3"/>
  <c r="E21" i="3"/>
  <c r="J78" i="3"/>
  <c r="J51" i="3"/>
  <c r="J20" i="3"/>
  <c r="J18" i="3"/>
  <c r="E18" i="3"/>
  <c r="F79" i="3"/>
  <c r="F52" i="3"/>
  <c r="J17" i="3"/>
  <c r="J15" i="3"/>
  <c r="E15" i="3"/>
  <c r="F51" i="3" s="1"/>
  <c r="F78" i="3"/>
  <c r="J14" i="3"/>
  <c r="J12" i="3"/>
  <c r="J49" i="3" s="1"/>
  <c r="E7" i="3"/>
  <c r="E72" i="3"/>
  <c r="E45" i="3"/>
  <c r="AY52" i="1"/>
  <c r="AX52" i="1"/>
  <c r="BI184" i="2"/>
  <c r="BH184" i="2"/>
  <c r="BG184" i="2"/>
  <c r="BF184" i="2"/>
  <c r="T184" i="2"/>
  <c r="T183" i="2" s="1"/>
  <c r="T182" i="2" s="1"/>
  <c r="R184" i="2"/>
  <c r="R183" i="2"/>
  <c r="R182" i="2"/>
  <c r="P184" i="2"/>
  <c r="P183" i="2"/>
  <c r="P182" i="2"/>
  <c r="BK184" i="2"/>
  <c r="BK183" i="2" s="1"/>
  <c r="J183" i="2" s="1"/>
  <c r="J67" i="2" s="1"/>
  <c r="J184" i="2"/>
  <c r="BE184" i="2"/>
  <c r="BI180" i="2"/>
  <c r="BH180" i="2"/>
  <c r="BG180" i="2"/>
  <c r="BF180" i="2"/>
  <c r="T180" i="2"/>
  <c r="R180" i="2"/>
  <c r="P180" i="2"/>
  <c r="BK180" i="2"/>
  <c r="J180" i="2"/>
  <c r="BE180" i="2"/>
  <c r="BI177" i="2"/>
  <c r="BH177" i="2"/>
  <c r="BG177" i="2"/>
  <c r="BF177" i="2"/>
  <c r="T177" i="2"/>
  <c r="R177" i="2"/>
  <c r="P177" i="2"/>
  <c r="BK177" i="2"/>
  <c r="J177" i="2"/>
  <c r="BE177" i="2"/>
  <c r="BI175" i="2"/>
  <c r="BH175" i="2"/>
  <c r="BG175" i="2"/>
  <c r="BF175" i="2"/>
  <c r="T175" i="2"/>
  <c r="R175" i="2"/>
  <c r="P175" i="2"/>
  <c r="BK175" i="2"/>
  <c r="J175" i="2"/>
  <c r="BE175" i="2"/>
  <c r="BI173" i="2"/>
  <c r="BH173" i="2"/>
  <c r="BG173" i="2"/>
  <c r="BF173" i="2"/>
  <c r="T173" i="2"/>
  <c r="R173" i="2"/>
  <c r="P173" i="2"/>
  <c r="BK173" i="2"/>
  <c r="J173" i="2"/>
  <c r="BE173" i="2"/>
  <c r="BI171" i="2"/>
  <c r="BH171" i="2"/>
  <c r="BG171" i="2"/>
  <c r="BF171" i="2"/>
  <c r="T171" i="2"/>
  <c r="R171" i="2"/>
  <c r="P171" i="2"/>
  <c r="BK171" i="2"/>
  <c r="J171" i="2"/>
  <c r="BE171" i="2"/>
  <c r="BI169" i="2"/>
  <c r="BH169" i="2"/>
  <c r="BG169" i="2"/>
  <c r="BF169" i="2"/>
  <c r="T169" i="2"/>
  <c r="R169" i="2"/>
  <c r="P169" i="2"/>
  <c r="BK169" i="2"/>
  <c r="J169" i="2"/>
  <c r="BE169" i="2"/>
  <c r="BI167" i="2"/>
  <c r="BH167" i="2"/>
  <c r="BG167" i="2"/>
  <c r="BF167" i="2"/>
  <c r="T167" i="2"/>
  <c r="R167" i="2"/>
  <c r="R162" i="2" s="1"/>
  <c r="P167" i="2"/>
  <c r="BK167" i="2"/>
  <c r="J167" i="2"/>
  <c r="BE167" i="2"/>
  <c r="BI165" i="2"/>
  <c r="BH165" i="2"/>
  <c r="BG165" i="2"/>
  <c r="BF165" i="2"/>
  <c r="T165" i="2"/>
  <c r="R165" i="2"/>
  <c r="P165" i="2"/>
  <c r="BK165" i="2"/>
  <c r="BK162" i="2" s="1"/>
  <c r="J162" i="2" s="1"/>
  <c r="J65" i="2" s="1"/>
  <c r="J165" i="2"/>
  <c r="BE165" i="2"/>
  <c r="BI163" i="2"/>
  <c r="BH163" i="2"/>
  <c r="BG163" i="2"/>
  <c r="BF163" i="2"/>
  <c r="T163" i="2"/>
  <c r="T162" i="2"/>
  <c r="R163" i="2"/>
  <c r="P163" i="2"/>
  <c r="P162" i="2"/>
  <c r="BK163" i="2"/>
  <c r="J163" i="2"/>
  <c r="BE163" i="2"/>
  <c r="BI161" i="2"/>
  <c r="BH161" i="2"/>
  <c r="BG161" i="2"/>
  <c r="BF161" i="2"/>
  <c r="T161" i="2"/>
  <c r="R161" i="2"/>
  <c r="P161" i="2"/>
  <c r="P156" i="2" s="1"/>
  <c r="BK161" i="2"/>
  <c r="J161" i="2"/>
  <c r="BE161" i="2"/>
  <c r="BI159" i="2"/>
  <c r="BH159" i="2"/>
  <c r="BG159" i="2"/>
  <c r="BF159" i="2"/>
  <c r="T159" i="2"/>
  <c r="T156" i="2" s="1"/>
  <c r="R159" i="2"/>
  <c r="P159" i="2"/>
  <c r="BK159" i="2"/>
  <c r="J159" i="2"/>
  <c r="BE159" i="2" s="1"/>
  <c r="BI157" i="2"/>
  <c r="BH157" i="2"/>
  <c r="BG157" i="2"/>
  <c r="BF157" i="2"/>
  <c r="T157" i="2"/>
  <c r="R157" i="2"/>
  <c r="R156" i="2" s="1"/>
  <c r="P157" i="2"/>
  <c r="BK157" i="2"/>
  <c r="BK156" i="2" s="1"/>
  <c r="J156" i="2" s="1"/>
  <c r="J64" i="2" s="1"/>
  <c r="J157" i="2"/>
  <c r="BE157" i="2"/>
  <c r="BI154" i="2"/>
  <c r="BH154" i="2"/>
  <c r="BG154" i="2"/>
  <c r="BF154" i="2"/>
  <c r="T154" i="2"/>
  <c r="R154" i="2"/>
  <c r="P154" i="2"/>
  <c r="P150" i="2" s="1"/>
  <c r="BK154" i="2"/>
  <c r="J154" i="2"/>
  <c r="BE154" i="2"/>
  <c r="BI151" i="2"/>
  <c r="BH151" i="2"/>
  <c r="BG151" i="2"/>
  <c r="BF151" i="2"/>
  <c r="T151" i="2"/>
  <c r="T150" i="2"/>
  <c r="R151" i="2"/>
  <c r="R150" i="2"/>
  <c r="P151" i="2"/>
  <c r="BK151" i="2"/>
  <c r="BK150" i="2" s="1"/>
  <c r="J151" i="2"/>
  <c r="BE151" i="2"/>
  <c r="BI148" i="2"/>
  <c r="BH148" i="2"/>
  <c r="BG148" i="2"/>
  <c r="BF148" i="2"/>
  <c r="T148" i="2"/>
  <c r="T147" i="2"/>
  <c r="R148" i="2"/>
  <c r="R147" i="2"/>
  <c r="P148" i="2"/>
  <c r="P147" i="2"/>
  <c r="BK148" i="2"/>
  <c r="BK147" i="2"/>
  <c r="J147" i="2" s="1"/>
  <c r="J61" i="2" s="1"/>
  <c r="J148" i="2"/>
  <c r="BE148" i="2"/>
  <c r="BI144" i="2"/>
  <c r="BH144" i="2"/>
  <c r="BG144" i="2"/>
  <c r="BF144" i="2"/>
  <c r="T144" i="2"/>
  <c r="R144" i="2"/>
  <c r="P144" i="2"/>
  <c r="BK144" i="2"/>
  <c r="J144" i="2"/>
  <c r="BE144" i="2"/>
  <c r="BI141" i="2"/>
  <c r="BH141" i="2"/>
  <c r="BG141" i="2"/>
  <c r="BF141" i="2"/>
  <c r="T141" i="2"/>
  <c r="R141" i="2"/>
  <c r="P141" i="2"/>
  <c r="BK141" i="2"/>
  <c r="J141" i="2"/>
  <c r="BE141" i="2"/>
  <c r="BI138" i="2"/>
  <c r="BH138" i="2"/>
  <c r="BG138" i="2"/>
  <c r="BF138" i="2"/>
  <c r="T138" i="2"/>
  <c r="R138" i="2"/>
  <c r="P138" i="2"/>
  <c r="BK138" i="2"/>
  <c r="J138" i="2"/>
  <c r="BE138" i="2"/>
  <c r="BI135" i="2"/>
  <c r="BH135" i="2"/>
  <c r="BG135" i="2"/>
  <c r="BF135" i="2"/>
  <c r="T135" i="2"/>
  <c r="R135" i="2"/>
  <c r="P135" i="2"/>
  <c r="BK135" i="2"/>
  <c r="J135" i="2"/>
  <c r="BE135" i="2"/>
  <c r="BI132" i="2"/>
  <c r="BH132" i="2"/>
  <c r="BG132" i="2"/>
  <c r="BF132" i="2"/>
  <c r="T132" i="2"/>
  <c r="R132" i="2"/>
  <c r="P132" i="2"/>
  <c r="BK132" i="2"/>
  <c r="J132" i="2"/>
  <c r="BE132" i="2"/>
  <c r="BI129" i="2"/>
  <c r="BH129" i="2"/>
  <c r="BG129" i="2"/>
  <c r="BF129" i="2"/>
  <c r="T129" i="2"/>
  <c r="R129" i="2"/>
  <c r="P129" i="2"/>
  <c r="BK129" i="2"/>
  <c r="J129" i="2"/>
  <c r="BE129" i="2"/>
  <c r="BI127" i="2"/>
  <c r="BH127" i="2"/>
  <c r="BG127" i="2"/>
  <c r="BF127" i="2"/>
  <c r="T127" i="2"/>
  <c r="R127" i="2"/>
  <c r="P127" i="2"/>
  <c r="BK127" i="2"/>
  <c r="J127" i="2"/>
  <c r="BE127" i="2"/>
  <c r="BI125" i="2"/>
  <c r="BH125" i="2"/>
  <c r="BG125" i="2"/>
  <c r="BF125" i="2"/>
  <c r="T125" i="2"/>
  <c r="R125" i="2"/>
  <c r="P125" i="2"/>
  <c r="BK125" i="2"/>
  <c r="J125" i="2"/>
  <c r="BE125" i="2"/>
  <c r="BI123" i="2"/>
  <c r="BH123" i="2"/>
  <c r="BG123" i="2"/>
  <c r="BF123" i="2"/>
  <c r="T123" i="2"/>
  <c r="R123" i="2"/>
  <c r="P123" i="2"/>
  <c r="BK123" i="2"/>
  <c r="J123" i="2"/>
  <c r="BE123" i="2"/>
  <c r="BI120" i="2"/>
  <c r="BH120" i="2"/>
  <c r="BG120" i="2"/>
  <c r="BF120" i="2"/>
  <c r="T120" i="2"/>
  <c r="R120" i="2"/>
  <c r="P120" i="2"/>
  <c r="BK120" i="2"/>
  <c r="J120" i="2"/>
  <c r="BE120" i="2"/>
  <c r="BI117" i="2"/>
  <c r="BH117" i="2"/>
  <c r="BG117" i="2"/>
  <c r="BF117" i="2"/>
  <c r="T117" i="2"/>
  <c r="R117" i="2"/>
  <c r="P117" i="2"/>
  <c r="BK117" i="2"/>
  <c r="J117" i="2"/>
  <c r="BE117" i="2"/>
  <c r="BI114" i="2"/>
  <c r="BH114" i="2"/>
  <c r="BG114" i="2"/>
  <c r="BF114" i="2"/>
  <c r="T114" i="2"/>
  <c r="R114" i="2"/>
  <c r="R107" i="2" s="1"/>
  <c r="P114" i="2"/>
  <c r="BK114" i="2"/>
  <c r="J114" i="2"/>
  <c r="BE114" i="2"/>
  <c r="BI111" i="2"/>
  <c r="BH111" i="2"/>
  <c r="BG111" i="2"/>
  <c r="BF111" i="2"/>
  <c r="T111" i="2"/>
  <c r="R111" i="2"/>
  <c r="P111" i="2"/>
  <c r="BK111" i="2"/>
  <c r="BK107" i="2" s="1"/>
  <c r="J107" i="2" s="1"/>
  <c r="J60" i="2" s="1"/>
  <c r="J111" i="2"/>
  <c r="BE111" i="2"/>
  <c r="BI108" i="2"/>
  <c r="BH108" i="2"/>
  <c r="BG108" i="2"/>
  <c r="BF108" i="2"/>
  <c r="T108" i="2"/>
  <c r="T107" i="2"/>
  <c r="R108" i="2"/>
  <c r="P108" i="2"/>
  <c r="P107" i="2"/>
  <c r="BK108" i="2"/>
  <c r="J108" i="2"/>
  <c r="BE108" i="2" s="1"/>
  <c r="BI105" i="2"/>
  <c r="BH105" i="2"/>
  <c r="BG105" i="2"/>
  <c r="BF105" i="2"/>
  <c r="T105" i="2"/>
  <c r="T104" i="2"/>
  <c r="R105" i="2"/>
  <c r="R104" i="2"/>
  <c r="P105" i="2"/>
  <c r="P104" i="2"/>
  <c r="BK105" i="2"/>
  <c r="BK104" i="2"/>
  <c r="J104" i="2" s="1"/>
  <c r="J59" i="2" s="1"/>
  <c r="J105" i="2"/>
  <c r="BE105" i="2" s="1"/>
  <c r="J30" i="2" s="1"/>
  <c r="AV52" i="1" s="1"/>
  <c r="BI102" i="2"/>
  <c r="BH102" i="2"/>
  <c r="BG102" i="2"/>
  <c r="BF102" i="2"/>
  <c r="T102" i="2"/>
  <c r="R102" i="2"/>
  <c r="P102" i="2"/>
  <c r="BK102" i="2"/>
  <c r="J102" i="2"/>
  <c r="BE102" i="2"/>
  <c r="BI98" i="2"/>
  <c r="BH98" i="2"/>
  <c r="BG98" i="2"/>
  <c r="BF98" i="2"/>
  <c r="T98" i="2"/>
  <c r="R98" i="2"/>
  <c r="P98" i="2"/>
  <c r="BK98" i="2"/>
  <c r="J98" i="2"/>
  <c r="BE98" i="2"/>
  <c r="BI96" i="2"/>
  <c r="BH96" i="2"/>
  <c r="BG96" i="2"/>
  <c r="BF96" i="2"/>
  <c r="T96" i="2"/>
  <c r="R96" i="2"/>
  <c r="P96" i="2"/>
  <c r="BK96" i="2"/>
  <c r="J96" i="2"/>
  <c r="BE96" i="2"/>
  <c r="BI94" i="2"/>
  <c r="BH94" i="2"/>
  <c r="BG94" i="2"/>
  <c r="BF94" i="2"/>
  <c r="T94" i="2"/>
  <c r="R94" i="2"/>
  <c r="P94" i="2"/>
  <c r="BK94" i="2"/>
  <c r="J94" i="2"/>
  <c r="BE94" i="2"/>
  <c r="BI92" i="2"/>
  <c r="BH92" i="2"/>
  <c r="BG92" i="2"/>
  <c r="BF92" i="2"/>
  <c r="T92" i="2"/>
  <c r="R92" i="2"/>
  <c r="P92" i="2"/>
  <c r="BK92" i="2"/>
  <c r="J92" i="2"/>
  <c r="BE92" i="2"/>
  <c r="BI90" i="2"/>
  <c r="F34" i="2"/>
  <c r="BD52" i="1" s="1"/>
  <c r="BD51" i="1" s="1"/>
  <c r="W30" i="1" s="1"/>
  <c r="BH90" i="2"/>
  <c r="F33" i="2" s="1"/>
  <c r="BC52" i="1" s="1"/>
  <c r="BG90" i="2"/>
  <c r="F32" i="2"/>
  <c r="BB52" i="1" s="1"/>
  <c r="BF90" i="2"/>
  <c r="J31" i="2" s="1"/>
  <c r="AW52" i="1" s="1"/>
  <c r="T90" i="2"/>
  <c r="T89" i="2"/>
  <c r="T88" i="2" s="1"/>
  <c r="R90" i="2"/>
  <c r="R89" i="2"/>
  <c r="R88" i="2" s="1"/>
  <c r="P90" i="2"/>
  <c r="P89" i="2"/>
  <c r="P88" i="2" s="1"/>
  <c r="BK90" i="2"/>
  <c r="BK89" i="2" s="1"/>
  <c r="J90" i="2"/>
  <c r="BE90" i="2"/>
  <c r="F81" i="2"/>
  <c r="E79" i="2"/>
  <c r="F49" i="2"/>
  <c r="E47" i="2"/>
  <c r="J21" i="2"/>
  <c r="E21" i="2"/>
  <c r="J51" i="2" s="1"/>
  <c r="J20" i="2"/>
  <c r="J18" i="2"/>
  <c r="E18" i="2"/>
  <c r="F84" i="2"/>
  <c r="F52" i="2"/>
  <c r="J17" i="2"/>
  <c r="J15" i="2"/>
  <c r="E15" i="2"/>
  <c r="F83" i="2"/>
  <c r="F51" i="2"/>
  <c r="J14" i="2"/>
  <c r="J12" i="2"/>
  <c r="J81" i="2"/>
  <c r="J49" i="2"/>
  <c r="E7" i="2"/>
  <c r="E77" i="2"/>
  <c r="E45" i="2"/>
  <c r="AS51" i="1"/>
  <c r="AT56" i="1"/>
  <c r="L47" i="1"/>
  <c r="AM46" i="1"/>
  <c r="L46" i="1"/>
  <c r="AM44" i="1"/>
  <c r="L44" i="1"/>
  <c r="L42" i="1"/>
  <c r="L41" i="1"/>
  <c r="J150" i="2" l="1"/>
  <c r="J63" i="2" s="1"/>
  <c r="BK149" i="2"/>
  <c r="J149" i="2" s="1"/>
  <c r="J62" i="2" s="1"/>
  <c r="T149" i="2"/>
  <c r="T87" i="2" s="1"/>
  <c r="R149" i="2"/>
  <c r="R87" i="2" s="1"/>
  <c r="F30" i="2"/>
  <c r="AZ52" i="1" s="1"/>
  <c r="P149" i="2"/>
  <c r="P87" i="2" s="1"/>
  <c r="AU52" i="1" s="1"/>
  <c r="AT52" i="1"/>
  <c r="BK88" i="2"/>
  <c r="J89" i="2"/>
  <c r="J58" i="2" s="1"/>
  <c r="J83" i="2"/>
  <c r="F31" i="2"/>
  <c r="BA52" i="1" s="1"/>
  <c r="BK182" i="2"/>
  <c r="J182" i="2" s="1"/>
  <c r="J66" i="2" s="1"/>
  <c r="J76" i="3"/>
  <c r="P84" i="3"/>
  <c r="P83" i="3" s="1"/>
  <c r="P82" i="3" s="1"/>
  <c r="AU53" i="1" s="1"/>
  <c r="T84" i="3"/>
  <c r="T83" i="3" s="1"/>
  <c r="T82" i="3" s="1"/>
  <c r="F32" i="3"/>
  <c r="BB53" i="1" s="1"/>
  <c r="BB51" i="1" s="1"/>
  <c r="R104" i="3"/>
  <c r="E70" i="4"/>
  <c r="E45" i="4"/>
  <c r="F33" i="4"/>
  <c r="BC54" i="1" s="1"/>
  <c r="F31" i="4"/>
  <c r="BA54" i="1" s="1"/>
  <c r="T108" i="4"/>
  <c r="F52" i="5"/>
  <c r="F82" i="5"/>
  <c r="P104" i="5"/>
  <c r="P86" i="5" s="1"/>
  <c r="P85" i="5" s="1"/>
  <c r="AU55" i="1" s="1"/>
  <c r="T81" i="6"/>
  <c r="BK104" i="3"/>
  <c r="J104" i="3" s="1"/>
  <c r="J59" i="3" s="1"/>
  <c r="F81" i="5"/>
  <c r="F51" i="5"/>
  <c r="T86" i="5"/>
  <c r="T85" i="5" s="1"/>
  <c r="R83" i="3"/>
  <c r="R82" i="3" s="1"/>
  <c r="F77" i="4"/>
  <c r="F52" i="4"/>
  <c r="BK131" i="5"/>
  <c r="J131" i="5" s="1"/>
  <c r="J64" i="5" s="1"/>
  <c r="J132" i="5"/>
  <c r="J65" i="5" s="1"/>
  <c r="J30" i="3"/>
  <c r="AV53" i="1" s="1"/>
  <c r="AT53" i="1" s="1"/>
  <c r="F31" i="3"/>
  <c r="BA53" i="1" s="1"/>
  <c r="BK84" i="3"/>
  <c r="F33" i="3"/>
  <c r="BC53" i="1" s="1"/>
  <c r="BC51" i="1" s="1"/>
  <c r="F30" i="4"/>
  <c r="AZ54" i="1" s="1"/>
  <c r="J30" i="4"/>
  <c r="AV54" i="1" s="1"/>
  <c r="AT54" i="1" s="1"/>
  <c r="BK86" i="5"/>
  <c r="J87" i="5"/>
  <c r="J58" i="5" s="1"/>
  <c r="J118" i="5"/>
  <c r="J62" i="5" s="1"/>
  <c r="P91" i="6"/>
  <c r="P81" i="6" s="1"/>
  <c r="AU56" i="1" s="1"/>
  <c r="P97" i="6"/>
  <c r="J49" i="4"/>
  <c r="F51" i="4"/>
  <c r="T82" i="4"/>
  <c r="T81" i="4" s="1"/>
  <c r="T80" i="4" s="1"/>
  <c r="BK108" i="4"/>
  <c r="J31" i="5"/>
  <c r="AW55" i="1" s="1"/>
  <c r="AT55" i="1" s="1"/>
  <c r="R132" i="5"/>
  <c r="R131" i="5" s="1"/>
  <c r="R85" i="5" s="1"/>
  <c r="F31" i="6"/>
  <c r="BA56" i="1" s="1"/>
  <c r="F32" i="6"/>
  <c r="BB56" i="1" s="1"/>
  <c r="R82" i="4"/>
  <c r="R81" i="4" s="1"/>
  <c r="R80" i="4" s="1"/>
  <c r="T126" i="4"/>
  <c r="E75" i="5"/>
  <c r="F52" i="6"/>
  <c r="J77" i="6"/>
  <c r="R112" i="6"/>
  <c r="R81" i="6" s="1"/>
  <c r="P82" i="4"/>
  <c r="P81" i="4" s="1"/>
  <c r="P80" i="4" s="1"/>
  <c r="AU54" i="1" s="1"/>
  <c r="F32" i="4"/>
  <c r="BB54" i="1" s="1"/>
  <c r="P126" i="4"/>
  <c r="E45" i="6"/>
  <c r="BK81" i="6"/>
  <c r="J81" i="6" s="1"/>
  <c r="W28" i="1" l="1"/>
  <c r="AX51" i="1"/>
  <c r="AY51" i="1"/>
  <c r="W29" i="1"/>
  <c r="AU51" i="1"/>
  <c r="J86" i="5"/>
  <c r="J57" i="5" s="1"/>
  <c r="BK85" i="5"/>
  <c r="J85" i="5" s="1"/>
  <c r="BA51" i="1"/>
  <c r="J88" i="2"/>
  <c r="J57" i="2" s="1"/>
  <c r="BK87" i="2"/>
  <c r="J87" i="2" s="1"/>
  <c r="J108" i="4"/>
  <c r="J59" i="4" s="1"/>
  <c r="BK81" i="4"/>
  <c r="AZ51" i="1"/>
  <c r="J27" i="6"/>
  <c r="J56" i="6"/>
  <c r="BK83" i="3"/>
  <c r="J84" i="3"/>
  <c r="J58" i="3" s="1"/>
  <c r="J83" i="3" l="1"/>
  <c r="J57" i="3" s="1"/>
  <c r="BK82" i="3"/>
  <c r="J82" i="3" s="1"/>
  <c r="J81" i="4"/>
  <c r="J57" i="4" s="1"/>
  <c r="BK80" i="4"/>
  <c r="J80" i="4" s="1"/>
  <c r="AW51" i="1"/>
  <c r="AK27" i="1" s="1"/>
  <c r="W27" i="1"/>
  <c r="J56" i="5"/>
  <c r="J27" i="5"/>
  <c r="AG56" i="1"/>
  <c r="AN56" i="1" s="1"/>
  <c r="J36" i="6"/>
  <c r="J27" i="2"/>
  <c r="J56" i="2"/>
  <c r="AV51" i="1"/>
  <c r="W26" i="1"/>
  <c r="J36" i="2" l="1"/>
  <c r="AG52" i="1"/>
  <c r="J36" i="5"/>
  <c r="AG55" i="1"/>
  <c r="AN55" i="1" s="1"/>
  <c r="J27" i="4"/>
  <c r="J56" i="4"/>
  <c r="J27" i="3"/>
  <c r="J56" i="3"/>
  <c r="AT51" i="1"/>
  <c r="AK26" i="1"/>
  <c r="AG53" i="1" l="1"/>
  <c r="AN53" i="1" s="1"/>
  <c r="J36" i="3"/>
  <c r="AN52" i="1"/>
  <c r="AG51" i="1"/>
  <c r="J36" i="4"/>
  <c r="AG54" i="1"/>
  <c r="AN54" i="1" s="1"/>
  <c r="AN51" i="1" l="1"/>
  <c r="AK23" i="1"/>
  <c r="AK32" i="1" s="1"/>
</calcChain>
</file>

<file path=xl/sharedStrings.xml><?xml version="1.0" encoding="utf-8"?>
<sst xmlns="http://schemas.openxmlformats.org/spreadsheetml/2006/main" count="4790" uniqueCount="817">
  <si>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</si>
  <si>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</si>
  <si>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</si>
  <si>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</si>
  <si>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</si>
  <si>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</si>
  <si>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</si>
  <si>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{0fd5d44a-b315-4377-a48d-fd9fd799ba4a}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</si>
  <si>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</si>
  <si>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</si>
  <si>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</si>
  <si>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</si>
  <si>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</si>
  <si>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</si>
  <si>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</si>
  <si>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</si>
  <si>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000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</si>
  <si>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</si>
  <si>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</si>
  <si>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Terminál veřejné dopravy Chrudim - způsobilé hlavní náklady</t>
  </si>
  <si>
    <t>KSO:</t>
  </si>
  <si>
    <t/>
  </si>
  <si>
    <t>CC-CZ:</t>
  </si>
  <si>
    <t>Místo:</t>
  </si>
  <si>
    <t>ulice Československé armády, Chrudim</t>
  </si>
  <si>
    <t>Datum:</t>
  </si>
  <si>
    <t>26. 2. 2018</t>
  </si>
  <si>
    <t>Zadavatel:</t>
  </si>
  <si>
    <t>IČ:</t>
  </si>
  <si>
    <t>Město Chrudim</t>
  </si>
  <si>
    <t>DIČ:</t>
  </si>
  <si>
    <t>Uchazeč:</t>
  </si>
  <si>
    <t>Vyplň údaj</t>
  </si>
  <si>
    <t>Projektant:</t>
  </si>
  <si>
    <t xml:space="preserve">Ateliér K2 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</si>
  <si>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</si>
  <si>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</si>
  <si>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</si>
  <si>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</si>
  <si>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</si>
  <si>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</si>
  <si>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</si>
  <si>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</si>
  <si>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</si>
  <si>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</si>
  <si>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</si>
  <si>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</si>
  <si>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</si>
  <si>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</si>
  <si>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</si>
  <si>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</si>
  <si>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</si>
  <si>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</si>
  <si>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</si>
  <si>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</si>
  <si>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</si>
  <si>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</si>
  <si>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</si>
  <si>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</si>
  <si>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</si>
  <si>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</si>
  <si>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</si>
  <si>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</si>
  <si>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</si>
  <si>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</si>
  <si>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</si>
  <si>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</si>
  <si>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</si>
  <si>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</si>
  <si>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</si>
  <si>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</si>
  <si>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</si>
  <si>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</si>
  <si>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</si>
  <si>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</si>
  <si>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</si>
  <si>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</si>
  <si>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</si>
  <si>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SO 901 Portikus</t>
  </si>
  <si>
    <t>STA</t>
  </si>
  <si>
    <t>1</t>
  </si>
  <si>
    <t>{fc0d9534-ec12-4b19-8a02-bff4e256a2f1}</t>
  </si>
  <si>
    <t>2</t>
  </si>
  <si>
    <t>002</t>
  </si>
  <si>
    <t>SO 903 Lavice</t>
  </si>
  <si>
    <t>{85772ab8-f99f-4cc5-8a0c-83f30c765fa3}</t>
  </si>
  <si>
    <t>003</t>
  </si>
  <si>
    <t>SO 904 Stromník</t>
  </si>
  <si>
    <t>{d4a20310-edad-478b-95dc-10071a0e2506}</t>
  </si>
  <si>
    <t>004</t>
  </si>
  <si>
    <t>SO 905 Přístřešky na kola</t>
  </si>
  <si>
    <t>{d7e0724b-7414-49d7-bde4-1746b9682e9d}</t>
  </si>
  <si>
    <t>005</t>
  </si>
  <si>
    <t>SO 901 elektro</t>
  </si>
  <si>
    <t>{8562df25-3823-40d2-bdc4-636c76751061}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</si>
  <si>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</si>
  <si>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</si>
  <si>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</si>
  <si>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</si>
  <si>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</si>
  <si>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</si>
  <si>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</si>
  <si>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001 - SO 901 Portikus</t>
  </si>
  <si>
    <t xml:space="preserve"> 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</si>
  <si>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</si>
  <si>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</si>
  <si>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</si>
  <si>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</si>
  <si>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</si>
  <si>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</si>
  <si>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2 - Zakládání</t>
  </si>
  <si>
    <t xml:space="preserve">    3 - Svislé a kompletní konstrukce</t>
  </si>
  <si>
    <t xml:space="preserve">    9 - Ostatní konstrukce a práce, bourání</t>
  </si>
  <si>
    <t xml:space="preserve">    998 - Přesun hmot</t>
  </si>
  <si>
    <t>PSV - Práce a dodávky PSV</t>
  </si>
  <si>
    <t xml:space="preserve">    711 - Izolace proti vodě, vlhkosti a plynům</t>
  </si>
  <si>
    <t xml:space="preserve">    764 - Konstrukce klempířské</t>
  </si>
  <si>
    <t xml:space="preserve">    767 - Konstrukce zámečnické</t>
  </si>
  <si>
    <t>M - Práce a dodávky M</t>
  </si>
  <si>
    <t xml:space="preserve">    43-M - Montáž ocelových konstrukcí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</si>
  <si>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</si>
  <si>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</si>
  <si>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</si>
  <si>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</si>
  <si>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</si>
  <si>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</si>
  <si>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</si>
  <si>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</si>
  <si>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</si>
  <si>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</si>
  <si>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</si>
  <si>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</si>
  <si>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</si>
  <si>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</si>
  <si>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</si>
  <si>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</si>
  <si>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</si>
  <si>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Zakládání</t>
  </si>
  <si>
    <t>K</t>
  </si>
  <si>
    <t>226112313</t>
  </si>
  <si>
    <t>Velkoprofilové vrty náběrovým vrtáním svislé nezapažené průměru přes 650 do 850 mm, v hl od 0 do 5 m v hornině tř. III</t>
  </si>
  <si>
    <t>m</t>
  </si>
  <si>
    <t>CS ÚRS 2018 01</t>
  </si>
  <si>
    <t>4</t>
  </si>
  <si>
    <t>-1586082186</t>
  </si>
  <si>
    <t>VV</t>
  </si>
  <si>
    <t>2*3,1</t>
  </si>
  <si>
    <t>226113111</t>
  </si>
  <si>
    <t>Velkoprofilové vrty náběrovým vrtáním svislé nezapažené průměru přes 850 do 1050 mm, v hl od 0 do 5 m v hornině tř. I</t>
  </si>
  <si>
    <t>-2009843311</t>
  </si>
  <si>
    <t>2*0,9</t>
  </si>
  <si>
    <t>3</t>
  </si>
  <si>
    <t>231112113</t>
  </si>
  <si>
    <t>Zřízení výplně pilot bez vytažení pažnic nezapažených nebo zapažených s ponecháním pažnice ve vrtu svislých z betonu železového, v hl od 0 do 10 m, při průměru piloty přes 650 do 1250 mm</t>
  </si>
  <si>
    <t>443194762</t>
  </si>
  <si>
    <t>2128071636</t>
  </si>
  <si>
    <t>5</t>
  </si>
  <si>
    <t>M</t>
  </si>
  <si>
    <t>58932908</t>
  </si>
  <si>
    <t>beton C 20/25 X0 XC2 kamenivo frakce 0/8</t>
  </si>
  <si>
    <t>m3</t>
  </si>
  <si>
    <t>8</t>
  </si>
  <si>
    <t>-1342224162</t>
  </si>
  <si>
    <t>3,14*0,5*0,5*1,8+3,14*0,4*0,4*6,2</t>
  </si>
  <si>
    <t>Součet</t>
  </si>
  <si>
    <t>4,528*1,1 'Přepočtené koeficientem množství</t>
  </si>
  <si>
    <t>6</t>
  </si>
  <si>
    <t>275313611</t>
  </si>
  <si>
    <t xml:space="preserve">Obetonávka z betonu prostého patky a bloky z betonu kamenem neprokládaného tř. C 16/20 </t>
  </si>
  <si>
    <t>766732554</t>
  </si>
  <si>
    <t>Svislé a kompletní konstrukce</t>
  </si>
  <si>
    <t>7</t>
  </si>
  <si>
    <t>330311711</t>
  </si>
  <si>
    <t>Sloupy a pilíře z betonu prostého tř. C 16/20</t>
  </si>
  <si>
    <t>2012405425</t>
  </si>
  <si>
    <t>3,14*0,23*0,23*4,5</t>
  </si>
  <si>
    <t>9</t>
  </si>
  <si>
    <t>Ostatní konstrukce a práce, bourání</t>
  </si>
  <si>
    <t>919R01 pol</t>
  </si>
  <si>
    <t>Výrobní dokumentace portiku</t>
  </si>
  <si>
    <t>kpl</t>
  </si>
  <si>
    <t>-1848901503</t>
  </si>
  <si>
    <t>919R02 pol</t>
  </si>
  <si>
    <t>Podbetonávka nesmrštující směs</t>
  </si>
  <si>
    <t>1398491413</t>
  </si>
  <si>
    <t>3,14*0,5*0,5*0,08</t>
  </si>
  <si>
    <t>10</t>
  </si>
  <si>
    <t>919R08 pol</t>
  </si>
  <si>
    <t>OS01 - Nápis CHRUDIM prosvěcovaný z přední strany= 7 písmen, osazených jednotlivě, dl. nápisu = 6025 mm, v. písmen = 550 mm, tl. = 75 mm, š. nohy písmene = 80 mm, viz.tabulka výrobku</t>
  </si>
  <si>
    <t>-149653345</t>
  </si>
  <si>
    <t>11</t>
  </si>
  <si>
    <t>919R09 pol</t>
  </si>
  <si>
    <t>OS02 - Opatření proti ptactvu - hroty proti holubům na sloupech, plocha 0,531 m2, Typový výrobek, Nerezové jehlice, zapuštěné do UV stabilizovaného polykarbonátu. Vše odolné proti slunečnímu záření i proti změnám teplot viz.tabulka výrobku</t>
  </si>
  <si>
    <t>-1014978138</t>
  </si>
  <si>
    <t>12</t>
  </si>
  <si>
    <t>919R12 pol</t>
  </si>
  <si>
    <t>OS3 - Lapač střešních splavenin, Připojení DN 110/125, Typový, odtok svislý, Max průtok 6,6l/s, Materiál PP UV stabilizovaný Včetně veškerého příslušenství, Těsnící a vystřeďovací kroužek, koš na splaveniny, Čistící víko včetně dopasování do malého prostoru, uvažováno zaoblení rohů</t>
  </si>
  <si>
    <t>ks</t>
  </si>
  <si>
    <t>516687055</t>
  </si>
  <si>
    <t>13</t>
  </si>
  <si>
    <t>941321121</t>
  </si>
  <si>
    <t>Montáž lešení řadového modulového těžkého pracovního s podlahami s provozním zatížením tř. 4 do 300 kg/m2 šířky tř. SW12 přes 1,2 do 1,5 m, výšky do 10 m</t>
  </si>
  <si>
    <t>m2</t>
  </si>
  <si>
    <t>-466790005</t>
  </si>
  <si>
    <t>(30*5)*2</t>
  </si>
  <si>
    <t>14</t>
  </si>
  <si>
    <t>941321221</t>
  </si>
  <si>
    <t>Montáž lešení řadového modulového těžkého pracovního s podlahami s provozním zatížením tř. 4 do 300 kg/m2 Příplatek za první a každý další den použití lešení k ceně -1121 nebo -1122</t>
  </si>
  <si>
    <t>-804438058</t>
  </si>
  <si>
    <t>300*30 'Přepočtené koeficientem množství</t>
  </si>
  <si>
    <t>945412111</t>
  </si>
  <si>
    <t>Teleskopická hydraulická montážní plošina na samohybném podvozku, s otočným košem výšky zdvihu do 8 m</t>
  </si>
  <si>
    <t>den</t>
  </si>
  <si>
    <t>-388453734</t>
  </si>
  <si>
    <t>20</t>
  </si>
  <si>
    <t>16</t>
  </si>
  <si>
    <t>919R03 pol</t>
  </si>
  <si>
    <t>SK1 - Sklo střechy obdélník 1485x3210mm, plocha 1 tabule= 4,76 m2, Vrstvené bezpečnostní sklo Float dle ČSN EN ISO 12543 složení ze dvou skel tepelně zpevněných dle ČSN EN 1863 tloušťky 10 mm a spojených pomocí ionoplast folie viz.tabulka výrobku</t>
  </si>
  <si>
    <t>1088686213</t>
  </si>
  <si>
    <t>14*4,76</t>
  </si>
  <si>
    <t>17</t>
  </si>
  <si>
    <t>919R04 pol</t>
  </si>
  <si>
    <t>SK2 - Sklo střechy obdélník s obdélníkovými výřezy pro uchycení kotvy lešení, 1485x3210mm, plocha 1 tabule= 4,76 m2, dtto. viz.tabulka výrobku</t>
  </si>
  <si>
    <t>213116779</t>
  </si>
  <si>
    <t>10*4,76</t>
  </si>
  <si>
    <t>18</t>
  </si>
  <si>
    <t>919R05 pol</t>
  </si>
  <si>
    <t>SK3 - Sklo střechy pravoúhlý lichoběžník, základny a=3301 mm, c=1727mm, kolmé rameno b=1485mm, plocha 1 tabule = 3,74 m2, dtto. viz.tabulka výrobku</t>
  </si>
  <si>
    <t>1797976027</t>
  </si>
  <si>
    <t>4*3,74</t>
  </si>
  <si>
    <t>19</t>
  </si>
  <si>
    <t>919R06 pol</t>
  </si>
  <si>
    <t>SK4 - Sklo střechy pravoúhlý lichoběžník, základny a=3116 mm, c=1631mm, kolmé rameno b=1574mm, plocha 1 tabule = 3,74 m2, dtto. viz.tabulka výrobku</t>
  </si>
  <si>
    <t>-1251754590</t>
  </si>
  <si>
    <t>919R07 pol</t>
  </si>
  <si>
    <t>SK5 - Sklo střechy pravoúhlý trojúhelník, odvěsny 1630x1726mm, plocha 1 tabule = 1,41 m2,dtto. viz.tabulka výrobku</t>
  </si>
  <si>
    <t>707852372</t>
  </si>
  <si>
    <t>8*1,41</t>
  </si>
  <si>
    <t>919R11 pol</t>
  </si>
  <si>
    <t>Tmelení skel - tmel povětrnostním vlivum na tmelení obvodových pláštu,trvanlivý 1- komponentní tmel na bázi neutrálně vytvrzujícího silikonu s nízkým modulem pružnosti viz.specifikace</t>
  </si>
  <si>
    <t>1952627959</t>
  </si>
  <si>
    <t>121,28</t>
  </si>
  <si>
    <t>998</t>
  </si>
  <si>
    <t>Přesun hmot</t>
  </si>
  <si>
    <t>22</t>
  </si>
  <si>
    <t>998001011</t>
  </si>
  <si>
    <t>Přesun hmot pro piloty nebo podzemní stěny betonované na místě</t>
  </si>
  <si>
    <t>t</t>
  </si>
  <si>
    <t>1956750828</t>
  </si>
  <si>
    <t>PSV</t>
  </si>
  <si>
    <t>Práce a dodávky PSV</t>
  </si>
  <si>
    <t>711</t>
  </si>
  <si>
    <t>Izolace proti vodě, vlhkosti a plynům</t>
  </si>
  <si>
    <t>23</t>
  </si>
  <si>
    <t>711112011</t>
  </si>
  <si>
    <t>Provedení izolace proti zemní vlhkosti natěradly a tmely za studena na ploše svislé S nátěrem suspensí asfaltovou</t>
  </si>
  <si>
    <t>-1103079794</t>
  </si>
  <si>
    <t>(2*3,14*0,203*0,4+1)*2</t>
  </si>
  <si>
    <t>24</t>
  </si>
  <si>
    <t>24617026</t>
  </si>
  <si>
    <t>lak asfaltový černý</t>
  </si>
  <si>
    <t>kg</t>
  </si>
  <si>
    <t>32</t>
  </si>
  <si>
    <t>1631647627</t>
  </si>
  <si>
    <t>3,02*0,11 'Přepočtené koeficientem množství</t>
  </si>
  <si>
    <t>764</t>
  </si>
  <si>
    <t>Konstrukce klempířské</t>
  </si>
  <si>
    <t>25</t>
  </si>
  <si>
    <t>764R pol01</t>
  </si>
  <si>
    <t>KL1 - Žlab lichoběžníkového průřezu š=120mm se dvěma kotlíky dl. = 18 m, rš = 440 mm, Žlab s dvěma výtoky opatřenými kotlíky, včetně háků a nakotvení ke konstrukci, včetně čel ,materiál nerez tl. 0,5 mm viz.tabulka výrobku</t>
  </si>
  <si>
    <t>-1603884719</t>
  </si>
  <si>
    <t>26</t>
  </si>
  <si>
    <t>764558422</t>
  </si>
  <si>
    <t>KL2 - Dešťový svod DN 100 mm dl. 4700 mm, dešťový svod DN 100 mm, včetně kolen a kotvení ,materiál nerez tl. 0,5 – 0,6 mm, jednotlivé díly sletované, včetně kolen, prostup stříškou sloupu řádně utěsnit, bez povrchové úpravy viz.tabulka výrobku</t>
  </si>
  <si>
    <t>2064570063</t>
  </si>
  <si>
    <t>2*4,7</t>
  </si>
  <si>
    <t>27</t>
  </si>
  <si>
    <t>998764101</t>
  </si>
  <si>
    <t>Přesun hmot pro konstrukce klempířské stanovený z hmotnosti přesunovaného materiálu vodorovná dopravní vzdálenost do 50 m v objektech výšky do 6 m</t>
  </si>
  <si>
    <t>1902079771</t>
  </si>
  <si>
    <t>767</t>
  </si>
  <si>
    <t>Konstrukce zámečnické</t>
  </si>
  <si>
    <t>28</t>
  </si>
  <si>
    <t>767R pol01</t>
  </si>
  <si>
    <t>Z01 - Typový kloubový kotevní bod střešních skel pro tl. skla 20 mm, Materiál nerez včetně systémových vložek a podložek, požadována dlouhodobá životnost viz.tabulka výrobku</t>
  </si>
  <si>
    <t>1014448668</t>
  </si>
  <si>
    <t>208</t>
  </si>
  <si>
    <t>29</t>
  </si>
  <si>
    <t>767R pol 02</t>
  </si>
  <si>
    <t>Z02 - Dvouramenná kotva 180°, materiál nerez viz.tabulka výrobku</t>
  </si>
  <si>
    <t>292366005</t>
  </si>
  <si>
    <t>100</t>
  </si>
  <si>
    <t>30</t>
  </si>
  <si>
    <t>767R pol 03</t>
  </si>
  <si>
    <t>Z03 - Čtyřramenná kotva 90°, materiál nerez viz.tabulka výrobku</t>
  </si>
  <si>
    <t>626491519</t>
  </si>
  <si>
    <t>31</t>
  </si>
  <si>
    <t>767R pol 04</t>
  </si>
  <si>
    <t>Z04 - Opláštění sloupů - skleněné (polepeno fólií), otvíravé, třídílné vč. kce, Vnější průměr opláštění (skla) 700 mm,Výška 3760 mm, konstrukce opláštění sloupu - plochá nerez ocel, nerezové panty atypické, atd. - kompletní provedení viz.tabulka výrobku</t>
  </si>
  <si>
    <t>1296300309</t>
  </si>
  <si>
    <t>767R pol 05</t>
  </si>
  <si>
    <t>Z05 - Stříška sloupu kruhová, nerez plech tl.2 mm vč.kotevního a spojovacího materiálu - kompletní provedení viz.tabulka výrobku</t>
  </si>
  <si>
    <t>-657458275</t>
  </si>
  <si>
    <t>33</t>
  </si>
  <si>
    <t>767R pol 06</t>
  </si>
  <si>
    <t>Z07 - Kotvy elektrokrabic a rozvaděče, 3 x kotvení elektrokrabice, 1 x rozvaděč na sloup ,Pozinkované prvky, včetně kotvení Přesné typy a rozměry dle rozměru kotevních prvků Uvažovány typové výrobky viz.tabulka výrobku</t>
  </si>
  <si>
    <t>-85769224</t>
  </si>
  <si>
    <t>34</t>
  </si>
  <si>
    <t>767R pol 07</t>
  </si>
  <si>
    <t>Z08 - Konstrukce LED pásku, hliníkové profily s ocel sponou, AL 15/8 dl.3,65m, 21ks = 76,65 m - hmotnost (0,94 kg/bm)celkem 24,4 kg, spony - kompletní provedení viz.tabulka výrobku</t>
  </si>
  <si>
    <t>1063460638</t>
  </si>
  <si>
    <t>35</t>
  </si>
  <si>
    <t>919R10 pol</t>
  </si>
  <si>
    <t>Z6 - Patka sloupu litinová, Dvoudílná, Vnější průměr 720 mm, Viz. poz ,V = 130 mm,provedena ze dvou polovin, ty sešroubovány šrouby se zapustnou hlavou – hlavy pohledové – budou odsouhlaseny, litina používaná na uliční poklopy, tloušťka stěny cca 15 mm, opláštění sloupu je požadováno přesahovat patkou o 10 mm, průměr zaoblení horní hrany 7 mm, povrch surový</t>
  </si>
  <si>
    <t>2085851892</t>
  </si>
  <si>
    <t>1+1</t>
  </si>
  <si>
    <t>36</t>
  </si>
  <si>
    <t>767R pol 09</t>
  </si>
  <si>
    <t>Okapová lišta proužek strukturálně nalepeného skla šíře 20 mm, tl. skla 10 mm</t>
  </si>
  <si>
    <t>986862115</t>
  </si>
  <si>
    <t>Práce a dodávky M</t>
  </si>
  <si>
    <t>43-M</t>
  </si>
  <si>
    <t>Montáž ocelových konstrukcí</t>
  </si>
  <si>
    <t>37</t>
  </si>
  <si>
    <t>430R01 pol</t>
  </si>
  <si>
    <t>Ocelová konstrukce - Portikus, třída ocel S235, PU žárový pozink min.tl.85 µm, nátěr RAL 7040 skladba nátěrů dle výrobce vč.kotevního materiálu - kompletní provedení</t>
  </si>
  <si>
    <t>-1347843385</t>
  </si>
  <si>
    <t>14,604</t>
  </si>
  <si>
    <t>002 - SO 903 Lavice</t>
  </si>
  <si>
    <t xml:space="preserve">    1 - Zemní práce</t>
  </si>
  <si>
    <t>Zemní práce</t>
  </si>
  <si>
    <t>131101101</t>
  </si>
  <si>
    <t>Hloubení nezapažených jam a zářezů s urovnáním dna do předepsaného profilu a spádu v horninách tř. 1 a 2 do 100 m3</t>
  </si>
  <si>
    <t>1996933553</t>
  </si>
  <si>
    <t>(7*(0,8*0,8*0,6))*2</t>
  </si>
  <si>
    <t>132101101</t>
  </si>
  <si>
    <t>Hloubení zapažených i nezapažených rýh šířky do 600 mm s urovnáním dna do předepsaného profilu a spádu v horninách tř. 1 a 2 do 100 m3</t>
  </si>
  <si>
    <t>345957093</t>
  </si>
  <si>
    <t>(13*0,6*0,4)*2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</si>
  <si>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</si>
  <si>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</si>
  <si>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-84949320</t>
  </si>
  <si>
    <t>5,376+6,24</t>
  </si>
  <si>
    <t>-8,172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</si>
  <si>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</si>
  <si>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</si>
  <si>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-645162573</t>
  </si>
  <si>
    <t>3,444*10 'Přepočtené koeficientem množství</t>
  </si>
  <si>
    <t>167101101</t>
  </si>
  <si>
    <t>Nakládání, skládání a překládání neulehlého výkopku nebo sypaniny nakládání, množství do 100 m3, z hornin tř. 1 až 4</t>
  </si>
  <si>
    <t>1859294296</t>
  </si>
  <si>
    <t>171201211</t>
  </si>
  <si>
    <t>Poplatek za uložení stavebního odpadu na skládce (skládkovné) zeminy a kameniva zatříděného do Katalogu odpadů pod kódem 170 504</t>
  </si>
  <si>
    <t>-1988720127</t>
  </si>
  <si>
    <t>3,444*2</t>
  </si>
  <si>
    <t>174101101</t>
  </si>
  <si>
    <t>Zásyp sypaninou z jakékoliv horniny s uložením výkopku ve vrstvách se zhutněním jam, šachet, rýh nebo kolem objektů v těchto vykopávkách</t>
  </si>
  <si>
    <t>275006196</t>
  </si>
  <si>
    <t>-(2,1+1,344)</t>
  </si>
  <si>
    <t>274321411</t>
  </si>
  <si>
    <t>Základy z betonu železového (bez výztuže) pasy z betonu bez zvýšených nároků na prostředí tř. C 20/25</t>
  </si>
  <si>
    <t>1686116858</t>
  </si>
  <si>
    <t>(12*0,25*0,35)*2</t>
  </si>
  <si>
    <t>274352241</t>
  </si>
  <si>
    <t>Bednění základů pasů kruhové nebo obloukové poloměru přes 4 m zřízení</t>
  </si>
  <si>
    <t>-832047313</t>
  </si>
  <si>
    <t>((2*12+2*0,25)*0,35)*2</t>
  </si>
  <si>
    <t>274352242</t>
  </si>
  <si>
    <t>Bednění základů pasů kruhové nebo obloukové poloměru přes 4 m odstranění</t>
  </si>
  <si>
    <t>1846746651</t>
  </si>
  <si>
    <t>8,575*2 'Přepočtené koeficientem množství</t>
  </si>
  <si>
    <t>274361821</t>
  </si>
  <si>
    <t>Výztuž základů pasů z betonářské oceli 10 505 (R) nebo BSt 500</t>
  </si>
  <si>
    <t>-121138592</t>
  </si>
  <si>
    <t>2,1*0,012</t>
  </si>
  <si>
    <t>275321411</t>
  </si>
  <si>
    <t>Základy z betonu železového (bez výztuže) patky z betonu bez zvýšených nároků na prostředí tř. C 20/25</t>
  </si>
  <si>
    <t>-1344773747</t>
  </si>
  <si>
    <t>(7*(0,4*0,4*0,6))*2</t>
  </si>
  <si>
    <t>275351121</t>
  </si>
  <si>
    <t>Bednění základů patek zřízení</t>
  </si>
  <si>
    <t>630589752</t>
  </si>
  <si>
    <t>((1,6*0,6)*7)*2</t>
  </si>
  <si>
    <t>275351122</t>
  </si>
  <si>
    <t>Bednění základů patek odstranění</t>
  </si>
  <si>
    <t>143422050</t>
  </si>
  <si>
    <t>6,72*2 'Přepočtené koeficientem množství</t>
  </si>
  <si>
    <t>275361821</t>
  </si>
  <si>
    <t>Výztuž základů patek z betonářské oceli 10 505 (R)</t>
  </si>
  <si>
    <t>113508565</t>
  </si>
  <si>
    <t>1,344*0,012</t>
  </si>
  <si>
    <t>Montáž a dodávka dřevěnné lavice - hranoly tropické dřevo, v čele pohledová tloušťka 35 mm včetně kotevního materiálu (speciální vruty se širokým závitem,atd.) viz.popis na výkrese</t>
  </si>
  <si>
    <t>-383918316</t>
  </si>
  <si>
    <t>530*2</t>
  </si>
  <si>
    <t>Provedení obkladu kamennou desku tl.30 mm, nalepení na podklad, typ kamene a povrchová úprava dtto přilehlá dlažba, desky půdorysně do oblouku viz.popis na výkrese</t>
  </si>
  <si>
    <t>-549118768</t>
  </si>
  <si>
    <t>12*0,25</t>
  </si>
  <si>
    <t>Ocelová konstrukce půlkruhové lavice, třída ocel S235, PÚ žárový pozink, lavice rozdělena na 3 segmenty, které se sešroubují na místě viz.výkaz ocelových prvků</t>
  </si>
  <si>
    <t>-1421374969</t>
  </si>
  <si>
    <t>((0,27+0,045+0,038+0,00064)*2)*1,2</t>
  </si>
  <si>
    <t>003 - SO 904 Stromník</t>
  </si>
  <si>
    <t>131203102</t>
  </si>
  <si>
    <t>Hloubení zapažených i nezapažených jam ručním nebo pneumatickým nářadím s urovnáním dna do předepsaného profilu a spádu v horninách tř. 3 nesoudržných</t>
  </si>
  <si>
    <t>-292950956</t>
  </si>
  <si>
    <t>(3,14*0,3*0,3*0,8)*36+((2*3,14*1,6)*0,8*0,5)*6</t>
  </si>
  <si>
    <t>131203109</t>
  </si>
  <si>
    <t>Hloubení zapažených i nezapažených jam ručním nebo pneumatickým nářadím s urovnáním dna do předepsaného profilu a spádu v horninách tř. 3 Příplatek k cenám za lepivost horniny tř. 3</t>
  </si>
  <si>
    <t>1970259656</t>
  </si>
  <si>
    <t>-1271205323</t>
  </si>
  <si>
    <t>32,254</t>
  </si>
  <si>
    <t>-22,349</t>
  </si>
  <si>
    <t>283491900</t>
  </si>
  <si>
    <t>9,905*10 'Přepočtené koeficientem množství</t>
  </si>
  <si>
    <t>-743748109</t>
  </si>
  <si>
    <t>-635820981</t>
  </si>
  <si>
    <t>9,905*2</t>
  </si>
  <si>
    <t>1072026151</t>
  </si>
  <si>
    <t>-((2*3,14*1,6)*0,3*0,4)*6</t>
  </si>
  <si>
    <t>-((3,14*0,3*0,3)*0,1)*36</t>
  </si>
  <si>
    <t>-(3,14*0,15*0,15*0,65)*36</t>
  </si>
  <si>
    <t>184911211</t>
  </si>
  <si>
    <t>Rozprostření valounků frakce 63 až 100 mm v rovině nebo na svahu do 1:5</t>
  </si>
  <si>
    <t>-10306042</t>
  </si>
  <si>
    <t>6*6,2</t>
  </si>
  <si>
    <t>58333688</t>
  </si>
  <si>
    <t>kamenivo těžené hrubé dekorativní kačírek tmavě šedý nebo červenavý frakce 100 mm nutno dodat vzorek (celkové množství 6m3)</t>
  </si>
  <si>
    <t>1902370053</t>
  </si>
  <si>
    <t>6*2 'Přepočtené koeficientem množství</t>
  </si>
  <si>
    <t>-1410815596</t>
  </si>
  <si>
    <t>((2*3,14*1,6)*0,3*0,4)*6</t>
  </si>
  <si>
    <t>274352221</t>
  </si>
  <si>
    <t>Bednění základů pasů kruhové nebo obloukové poloměru přes 1 do 2,5 m zřízení</t>
  </si>
  <si>
    <t>1974271625</t>
  </si>
  <si>
    <t>((2*3,14*1,6*0,3)+(2*3,14*1,45*0,3))*6</t>
  </si>
  <si>
    <t>274352222</t>
  </si>
  <si>
    <t>Bednění základů pasů kruhové nebo obloukové poloměru přes 1 do 2,5 m odstranění</t>
  </si>
  <si>
    <t>319758465</t>
  </si>
  <si>
    <t>1405941022</t>
  </si>
  <si>
    <t>(((2*3,14*1,6)*0,3*0,4)*6)*0,15</t>
  </si>
  <si>
    <t>1911955470</t>
  </si>
  <si>
    <t>(3,14*0,15*0,15*0,65)*36</t>
  </si>
  <si>
    <t>-957691743</t>
  </si>
  <si>
    <t>(2*3,14*0,15*0,65)*36</t>
  </si>
  <si>
    <t>-6510738</t>
  </si>
  <si>
    <t>2034761586</t>
  </si>
  <si>
    <t>((3,14*0,15*0,15*0,65)*36)*0,15</t>
  </si>
  <si>
    <t>Montáž a dodávka dřevěnné lavice - tropické dřevo s dlouhodobou životností v exterieru, profil 35x35mm světlého béžového odstínu, povrchová úprava - přírodní olej, bezbarvy s ochranou proti UV záření s dlouhodobou životností - na ošetření zahradního nábyt</t>
  </si>
  <si>
    <t>-2076688283</t>
  </si>
  <si>
    <t>6*57</t>
  </si>
  <si>
    <t>Kotvy pro hranolky vč.kotevního materiálu - ocelové kotvy š=100 mm</t>
  </si>
  <si>
    <t>22726467</t>
  </si>
  <si>
    <t>6*14</t>
  </si>
  <si>
    <t>Kamenická skoba 20x20 pozink, rozvinutá délka 300 mm</t>
  </si>
  <si>
    <t>-1870917507</t>
  </si>
  <si>
    <t>6*16</t>
  </si>
  <si>
    <t>Kotevní trn pruměr 20 mm, délka 450 mm z betonářské oceli vč.vyvrtání otvoru předpoklad 60 mm a zalití cementovou/betonovou maltou</t>
  </si>
  <si>
    <t>-858758178</t>
  </si>
  <si>
    <t>Pro zajištění distance kořenů během betonáže - vhodná stlačitelná ekologická vycpávka - min. vzdálenost od kořenů cca 150 mm (pro 3ks stávající stromy)</t>
  </si>
  <si>
    <t>1296350762</t>
  </si>
  <si>
    <t>Ztížené pracovní podmínky v místě 3 ks stávajícíh stromů</t>
  </si>
  <si>
    <t>-1421217010</t>
  </si>
  <si>
    <t>Montáž a dodávka stromníku - kámen žlutá žula segment zaoblený z vnější strany r=0,815m, přibližně z hranolu=500x563x1223mm, kámen finální povrch kartáčován tak aby byla patrna struktura kamene, vzorek kamene a povrchové úpravy bude odsouhlasen</t>
  </si>
  <si>
    <t>-320702367</t>
  </si>
  <si>
    <t>6*4,95</t>
  </si>
  <si>
    <t>004 - SO 905 Přístřešky na kola</t>
  </si>
  <si>
    <t>131201101</t>
  </si>
  <si>
    <t>Hloubení nezapažených jam a zářezů s urovnáním dna do předepsaného profilu a spádu v hornině tř. 3 do 100 m3</t>
  </si>
  <si>
    <t>-602517566</t>
  </si>
  <si>
    <t>(1,5*1,5*1,5)*4</t>
  </si>
  <si>
    <t>131201109</t>
  </si>
  <si>
    <t>Hloubení nezapažených jam a zářezů s urovnáním dna do předepsaného profilu a spádu Příplatek k cenám za lepivost horniny tř. 3</t>
  </si>
  <si>
    <t>-484471004</t>
  </si>
  <si>
    <t>-815088994</t>
  </si>
  <si>
    <t>-(1*1*0,3)*4</t>
  </si>
  <si>
    <t>-(1,2*1,2*0,15)*4</t>
  </si>
  <si>
    <t>-(1*1*1)*4</t>
  </si>
  <si>
    <t>-2128614911</t>
  </si>
  <si>
    <t>7,436*10 'Přepočtené koeficientem množství</t>
  </si>
  <si>
    <t>-1055199480</t>
  </si>
  <si>
    <t>7,436</t>
  </si>
  <si>
    <t>690104124</t>
  </si>
  <si>
    <t>7,436*2</t>
  </si>
  <si>
    <t>829036190</t>
  </si>
  <si>
    <t>1453160717</t>
  </si>
  <si>
    <t>1,5</t>
  </si>
  <si>
    <t>4020573</t>
  </si>
  <si>
    <t>(1*1*1)*4</t>
  </si>
  <si>
    <t>-1635471614</t>
  </si>
  <si>
    <t>(1*4)*4</t>
  </si>
  <si>
    <t>611584916</t>
  </si>
  <si>
    <t>-117117032</t>
  </si>
  <si>
    <t>((1*1*1)*4)*0,15</t>
  </si>
  <si>
    <t>-299298031</t>
  </si>
  <si>
    <t>2000546607</t>
  </si>
  <si>
    <t>(2*3,14*0,07*0,3+0,4*0,4+0,125*0,2+1)*4</t>
  </si>
  <si>
    <t>-1711456293</t>
  </si>
  <si>
    <t>5,268*0,11 'Přepočtené koeficientem množství</t>
  </si>
  <si>
    <t>764551444</t>
  </si>
  <si>
    <t>Kotlík oválný (trychtýřový) pro podokapní žlaby z nerezového plechu 330/100 mm</t>
  </si>
  <si>
    <t>kus</t>
  </si>
  <si>
    <t>1429097934</t>
  </si>
  <si>
    <t>Svod z nerezového plechu kruhový, průměru 100 mm</t>
  </si>
  <si>
    <t>874459746</t>
  </si>
  <si>
    <t>5,25</t>
  </si>
  <si>
    <t>764551404</t>
  </si>
  <si>
    <t>Žlab podokapní z nerezového plechu včetně háků a čel půlkruhový rš 330 mm</t>
  </si>
  <si>
    <t>16543222</t>
  </si>
  <si>
    <t>1,6</t>
  </si>
  <si>
    <t>Ocelová konstrukce přístřešku pro kola, třída ocel S235, PU žárový pozink min.tl.85 µm, nátěr skladba nátěrů dle výrobce, různý odstín koruny a kmene vč.kotevního materiálu a chemických kotev M20 8.8 - kompletní provedení</t>
  </si>
  <si>
    <t>543412876</t>
  </si>
  <si>
    <t>1,32</t>
  </si>
  <si>
    <t>430R02 pol</t>
  </si>
  <si>
    <t xml:space="preserve">Zastřešení přístřešku-Vrstvené bezpečnostní sklo složení ze dvou skel tepelně zpevněných tloušťky 10 mm a spojených pomocí ionoplast folie (např SENTRYGLAS - SG5000)včetně kotevních kloubových bodů a systémových nerezových kotev </t>
  </si>
  <si>
    <t>-1915292088</t>
  </si>
  <si>
    <t>((0,7*3,2)+(0,7*2,4)*2+(0,7*1,6)*2)*4</t>
  </si>
  <si>
    <t>1042885428</t>
  </si>
  <si>
    <t>Skleněné atičky š. 20 mm nalepené strukturálně širým silikonem, nalepení odkapu u středního skla, odkap na jeden přístřešek 0,7 m</t>
  </si>
  <si>
    <t>227210523</t>
  </si>
  <si>
    <t>4*4,65</t>
  </si>
  <si>
    <t xml:space="preserve">Lapač střešních splavenin z materiálu PP a s pohledovými díly z litiny s neomezeně nastavitelným kulovým kloubem </t>
  </si>
  <si>
    <t>1148873494</t>
  </si>
  <si>
    <t>005 - SO 901 elektro</t>
  </si>
  <si>
    <t>D1 - Rozvaděč RP</t>
  </si>
  <si>
    <t>D2 - Úložný materiál,spínače, zásuvky, krabice, příslušenství - elektroinstalace NN + SK</t>
  </si>
  <si>
    <t>D3 - Kabely</t>
  </si>
  <si>
    <t>D4 - Svítidla</t>
  </si>
  <si>
    <t>D1</t>
  </si>
  <si>
    <t>Rozvaděč RP</t>
  </si>
  <si>
    <t>Pol38</t>
  </si>
  <si>
    <t>Rozvaděč pro min. 12M - zakázková výroba dle dispozičních rozměrů sloupu portiku (max. velikost (200mm x 130mm - šířka x hloubka)</t>
  </si>
  <si>
    <t>Pol39</t>
  </si>
  <si>
    <t>Hlavní vypínač 1x32A</t>
  </si>
  <si>
    <t>Pol40</t>
  </si>
  <si>
    <t>Jistič PL6-10/C/1</t>
  </si>
  <si>
    <t>Pol41</t>
  </si>
  <si>
    <t>Jednotka řízení ohřevu okapů a svodů, komplet vč. Napájecího zdroje DC24V a čidla námrazy (ref. výrobek Deriveg 850)</t>
  </si>
  <si>
    <t>Pol5</t>
  </si>
  <si>
    <t>Usazení rozvaděče na připravné konzole na sloupu portiku (stavební připravenost zajistí stavba)</t>
  </si>
  <si>
    <t>Pol6</t>
  </si>
  <si>
    <t>Vyhotovení finálního schématu rozvaděče</t>
  </si>
  <si>
    <t>Pol7</t>
  </si>
  <si>
    <t>Popis prvků rozvaděče</t>
  </si>
  <si>
    <t>Pol42</t>
  </si>
  <si>
    <t>Instalační materiál</t>
  </si>
  <si>
    <t>%</t>
  </si>
  <si>
    <t>Pol9</t>
  </si>
  <si>
    <t>Zmapování stávajícího stavu rozvaděče</t>
  </si>
  <si>
    <t>h</t>
  </si>
  <si>
    <t>Pol43</t>
  </si>
  <si>
    <t>Jistič PL6-32/B/1</t>
  </si>
  <si>
    <t>Pol68</t>
  </si>
  <si>
    <t>D2</t>
  </si>
  <si>
    <t>Úložný materiál,spínače, zásuvky, krabice, příslušenství - elektroinstalace NN + SK</t>
  </si>
  <si>
    <t>Pol12</t>
  </si>
  <si>
    <t>Doprava materiálu na stavbu</t>
  </si>
  <si>
    <t>soubor</t>
  </si>
  <si>
    <t>Pol44</t>
  </si>
  <si>
    <t>Rozbočovací krabice pro povrchovou montáž IP65, pro svorkovnici 4x4 (ref. KU100) vč. průchodek</t>
  </si>
  <si>
    <t>Pol45</t>
  </si>
  <si>
    <t>Instalační krabice pro povrchovou montáž IP65, (ref. KSK80) vč. Průchodek</t>
  </si>
  <si>
    <t>Pol46</t>
  </si>
  <si>
    <t>Svorkovnice do rozbočovací krabice (ref. S96)</t>
  </si>
  <si>
    <t>Pol47</t>
  </si>
  <si>
    <t>Topný kabel 6m / 125W (20W/m,230V) (ref. Devisafe 20T)</t>
  </si>
  <si>
    <t>Pol48</t>
  </si>
  <si>
    <t>Topný kabel 17m / 335W (20W/m,230V) (ref. Devisafe 20T)</t>
  </si>
  <si>
    <t>38</t>
  </si>
  <si>
    <t>Pol49</t>
  </si>
  <si>
    <t>Napojení RP na rozvaděč ČP č.p. 143 - pokládka kabelu, napojení spolu s nezbytným tažením kabelu po obejktu ČP k rozvaděči, vč. prostupu do objektu (začištění, výmalba a další)</t>
  </si>
  <si>
    <t>40</t>
  </si>
  <si>
    <t>Pol50</t>
  </si>
  <si>
    <t>Dvoupoplášťová chránička pro uložení kabelové trasy ve výkopu 40mm pevná (ref. Kopoflex)</t>
  </si>
  <si>
    <t>42</t>
  </si>
  <si>
    <t>Pol51</t>
  </si>
  <si>
    <t>Elektroinstlační trubka PVC prům 32mm pevná, UV odolná</t>
  </si>
  <si>
    <t>44</t>
  </si>
  <si>
    <t>Pol52</t>
  </si>
  <si>
    <t>Příslušenství pro PVC trubky</t>
  </si>
  <si>
    <t>46</t>
  </si>
  <si>
    <t>Pol22</t>
  </si>
  <si>
    <t>Odvoz suti ze staveniště na skládku do 1km</t>
  </si>
  <si>
    <t>48</t>
  </si>
  <si>
    <t>Pol53</t>
  </si>
  <si>
    <t>Drobný nespecifikovaný materiál</t>
  </si>
  <si>
    <t>50</t>
  </si>
  <si>
    <t>Pol24</t>
  </si>
  <si>
    <t>Dokumentace skutečného provedení</t>
  </si>
  <si>
    <t>52</t>
  </si>
  <si>
    <t>Pol70</t>
  </si>
  <si>
    <t>Elektro revize</t>
  </si>
  <si>
    <t>-801286878</t>
  </si>
  <si>
    <t>D3</t>
  </si>
  <si>
    <t>Kabely</t>
  </si>
  <si>
    <t>Pol54</t>
  </si>
  <si>
    <t>Kabel CYA 4mm2</t>
  </si>
  <si>
    <t>54</t>
  </si>
  <si>
    <t>Pol55</t>
  </si>
  <si>
    <t>Kabel CYA 10mm2</t>
  </si>
  <si>
    <t>56</t>
  </si>
  <si>
    <t>Pol56</t>
  </si>
  <si>
    <t>Kabel CYKY-J 3 X 1,5mm2</t>
  </si>
  <si>
    <t>58</t>
  </si>
  <si>
    <t>Pol57</t>
  </si>
  <si>
    <t>Kabel CYKY-O 2 X 1,5mm2</t>
  </si>
  <si>
    <t>60</t>
  </si>
  <si>
    <t>Pol58</t>
  </si>
  <si>
    <t>Kabel CYKY-J 3 X 6mm2</t>
  </si>
  <si>
    <t>62</t>
  </si>
  <si>
    <t>Pol59</t>
  </si>
  <si>
    <t>Zemnící drát FeZn 10mm</t>
  </si>
  <si>
    <t>64</t>
  </si>
  <si>
    <t>Pol60</t>
  </si>
  <si>
    <t>Drobná nespecifikovaná kabeláž</t>
  </si>
  <si>
    <t>66</t>
  </si>
  <si>
    <t>D4</t>
  </si>
  <si>
    <t>Svítidla</t>
  </si>
  <si>
    <t>Pol61</t>
  </si>
  <si>
    <t>LED pásek zalitý, samolepící, vlastní chlazení, stmívatelný, barva světla teple bílá 3000 K, 120°, Ra 80 a více, rozměr 11 x 4 mm, IP67, 24 LED / bm, dělitelné po 144 mm, 25,2 W, 250 lm/bm, 24 V DC (ref. LED Flex IP 830)</t>
  </si>
  <si>
    <t>68</t>
  </si>
  <si>
    <t>Pol62</t>
  </si>
  <si>
    <t>LED napáječ, stmívatelný 1-100%, řízení 1-10 V nebo rezistory, IP67, 240 W, 230 V AC / 24 V DC, vč. přísl. rezistorů pro nastavení hodnoty intezity osvětlení (ref. OT 240 DIM 24)</t>
  </si>
  <si>
    <t>70</t>
  </si>
  <si>
    <t>Pol63</t>
  </si>
  <si>
    <t>Sestava napájecího dílu, spojky a koncovky pro 1 linku LED Flex IP 830 o délce 3,6 m, IP54 (ref. PIN Flex + Conn 3,7)</t>
  </si>
  <si>
    <t>72</t>
  </si>
  <si>
    <t>Pol64</t>
  </si>
  <si>
    <t>Zapojení místopisné cedule "Chrudim" na silový přívod CYKY-J 3x1,5mm - cedule ani podsvícení nejsou dodávkou elektro</t>
  </si>
  <si>
    <t>74</t>
  </si>
  <si>
    <t>Pol65</t>
  </si>
  <si>
    <t>Nastavení intenzity svícení LED pásků pomocí rezistorů vč. rezistorů</t>
  </si>
  <si>
    <t>76</t>
  </si>
  <si>
    <t>Pol66</t>
  </si>
  <si>
    <t>Dobrný montážní materiál</t>
  </si>
  <si>
    <t>78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</si>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</sst>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4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b/>
      <sz val="16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2"/>
      <color rgb="FF96969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sz val="10"/>
      <color theme="1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sz val="7"/>
      <color rgb="FF969696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7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42" fillId="2" borderId="0" xfId="1" applyFill="1"/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9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7" fillId="0" borderId="20" xfId="0" applyFont="1" applyBorder="1" applyAlignment="1" applyProtection="1">
      <alignment horizontal="center" vertical="center" wrapText="1"/>
    </xf>
    <xf numFmtId="0" fontId="17" fillId="0" borderId="21" xfId="0" applyFont="1" applyBorder="1" applyAlignment="1" applyProtection="1">
      <alignment horizontal="center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1" fillId="0" borderId="18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8" fillId="0" borderId="18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8" fillId="0" borderId="23" xfId="0" applyNumberFormat="1" applyFont="1" applyBorder="1" applyAlignment="1" applyProtection="1">
      <alignment vertical="center"/>
    </xf>
    <xf numFmtId="4" fontId="28" fillId="0" borderId="24" xfId="0" applyNumberFormat="1" applyFont="1" applyBorder="1" applyAlignment="1" applyProtection="1">
      <alignment vertical="center"/>
    </xf>
    <xf numFmtId="166" fontId="28" fillId="0" borderId="24" xfId="0" applyNumberFormat="1" applyFont="1" applyBorder="1" applyAlignment="1" applyProtection="1">
      <alignment vertical="center"/>
    </xf>
    <xf numFmtId="4" fontId="28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1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29" fillId="2" borderId="0" xfId="1" applyFont="1" applyFill="1" applyAlignment="1">
      <alignment vertical="center"/>
    </xf>
    <xf numFmtId="0" fontId="11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1" fillId="0" borderId="16" xfId="0" applyNumberFormat="1" applyFont="1" applyBorder="1" applyAlignment="1" applyProtection="1"/>
    <xf numFmtId="166" fontId="31" fillId="0" borderId="17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4" fillId="0" borderId="28" xfId="0" applyFont="1" applyBorder="1" applyAlignment="1" applyProtection="1">
      <alignment horizontal="center" vertical="center"/>
    </xf>
    <xf numFmtId="49" fontId="34" fillId="0" borderId="28" xfId="0" applyNumberFormat="1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center" vertical="center" wrapText="1"/>
    </xf>
    <xf numFmtId="167" fontId="34" fillId="0" borderId="28" xfId="0" applyNumberFormat="1" applyFont="1" applyBorder="1" applyAlignment="1" applyProtection="1">
      <alignment vertical="center"/>
    </xf>
    <xf numFmtId="4" fontId="34" fillId="3" borderId="28" xfId="0" applyNumberFormat="1" applyFont="1" applyFill="1" applyBorder="1" applyAlignment="1" applyProtection="1">
      <alignment vertical="center"/>
      <protection locked="0"/>
    </xf>
    <xf numFmtId="4" fontId="34" fillId="0" borderId="28" xfId="0" applyNumberFormat="1" applyFont="1" applyBorder="1" applyAlignment="1" applyProtection="1">
      <alignment vertical="center"/>
    </xf>
    <xf numFmtId="0" fontId="34" fillId="0" borderId="5" xfId="0" applyFont="1" applyBorder="1" applyAlignment="1">
      <alignment vertical="center"/>
    </xf>
    <xf numFmtId="0" fontId="34" fillId="3" borderId="28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8" fillId="0" borderId="23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vertical="center"/>
    </xf>
    <xf numFmtId="0" fontId="8" fillId="0" borderId="25" xfId="0" applyFont="1" applyBorder="1" applyAlignment="1" applyProtection="1">
      <alignment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167" fontId="0" fillId="3" borderId="28" xfId="0" applyNumberFormat="1" applyFont="1" applyFill="1" applyBorder="1" applyAlignment="1" applyProtection="1">
      <alignment vertical="center"/>
      <protection locked="0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5" fillId="0" borderId="29" xfId="0" applyFont="1" applyBorder="1" applyAlignment="1" applyProtection="1">
      <alignment vertical="center" wrapText="1"/>
      <protection locked="0"/>
    </xf>
    <xf numFmtId="0" fontId="35" fillId="0" borderId="30" xfId="0" applyFont="1" applyBorder="1" applyAlignment="1" applyProtection="1">
      <alignment vertical="center" wrapText="1"/>
      <protection locked="0"/>
    </xf>
    <xf numFmtId="0" fontId="35" fillId="0" borderId="31" xfId="0" applyFont="1" applyBorder="1" applyAlignment="1" applyProtection="1">
      <alignment vertical="center" wrapText="1"/>
      <protection locked="0"/>
    </xf>
    <xf numFmtId="0" fontId="35" fillId="0" borderId="32" xfId="0" applyFont="1" applyBorder="1" applyAlignment="1" applyProtection="1">
      <alignment horizontal="center" vertical="center" wrapText="1"/>
      <protection locked="0"/>
    </xf>
    <xf numFmtId="0" fontId="35" fillId="0" borderId="33" xfId="0" applyFont="1" applyBorder="1" applyAlignment="1" applyProtection="1">
      <alignment horizontal="center" vertical="center" wrapText="1"/>
      <protection locked="0"/>
    </xf>
    <xf numFmtId="0" fontId="35" fillId="0" borderId="32" xfId="0" applyFont="1" applyBorder="1" applyAlignment="1" applyProtection="1">
      <alignment vertical="center" wrapText="1"/>
      <protection locked="0"/>
    </xf>
    <xf numFmtId="0" fontId="35" fillId="0" borderId="33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49" fontId="38" fillId="0" borderId="1" xfId="0" applyNumberFormat="1" applyFont="1" applyBorder="1" applyAlignment="1" applyProtection="1">
      <alignment vertical="center" wrapText="1"/>
      <protection locked="0"/>
    </xf>
    <xf numFmtId="0" fontId="35" fillId="0" borderId="35" xfId="0" applyFont="1" applyBorder="1" applyAlignment="1" applyProtection="1">
      <alignment vertical="center" wrapText="1"/>
      <protection locked="0"/>
    </xf>
    <xf numFmtId="0" fontId="39" fillId="0" borderId="34" xfId="0" applyFont="1" applyBorder="1" applyAlignment="1" applyProtection="1">
      <alignment vertical="center" wrapText="1"/>
      <protection locked="0"/>
    </xf>
    <xf numFmtId="0" fontId="35" fillId="0" borderId="36" xfId="0" applyFont="1" applyBorder="1" applyAlignment="1" applyProtection="1">
      <alignment vertical="center" wrapText="1"/>
      <protection locked="0"/>
    </xf>
    <xf numFmtId="0" fontId="35" fillId="0" borderId="1" xfId="0" applyFont="1" applyBorder="1" applyAlignment="1" applyProtection="1">
      <alignment vertical="top"/>
      <protection locked="0"/>
    </xf>
    <xf numFmtId="0" fontId="35" fillId="0" borderId="0" xfId="0" applyFont="1" applyAlignment="1" applyProtection="1">
      <alignment vertical="top"/>
      <protection locked="0"/>
    </xf>
    <xf numFmtId="0" fontId="35" fillId="0" borderId="29" xfId="0" applyFont="1" applyBorder="1" applyAlignment="1" applyProtection="1">
      <alignment horizontal="left" vertical="center"/>
      <protection locked="0"/>
    </xf>
    <xf numFmtId="0" fontId="35" fillId="0" borderId="30" xfId="0" applyFont="1" applyBorder="1" applyAlignment="1" applyProtection="1">
      <alignment horizontal="left" vertical="center"/>
      <protection locked="0"/>
    </xf>
    <xf numFmtId="0" fontId="35" fillId="0" borderId="31" xfId="0" applyFont="1" applyBorder="1" applyAlignment="1" applyProtection="1">
      <alignment horizontal="left" vertical="center"/>
      <protection locked="0"/>
    </xf>
    <xf numFmtId="0" fontId="35" fillId="0" borderId="32" xfId="0" applyFont="1" applyBorder="1" applyAlignment="1" applyProtection="1">
      <alignment horizontal="left" vertical="center"/>
      <protection locked="0"/>
    </xf>
    <xf numFmtId="0" fontId="35" fillId="0" borderId="33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center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1" xfId="0" applyFont="1" applyFill="1" applyBorder="1" applyAlignment="1" applyProtection="1">
      <alignment horizontal="left" vertical="center"/>
      <protection locked="0"/>
    </xf>
    <xf numFmtId="0" fontId="38" fillId="0" borderId="1" xfId="0" applyFont="1" applyFill="1" applyBorder="1" applyAlignment="1" applyProtection="1">
      <alignment horizontal="center" vertical="center"/>
      <protection locked="0"/>
    </xf>
    <xf numFmtId="0" fontId="35" fillId="0" borderId="35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5" fillId="0" borderId="36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5" fillId="0" borderId="29" xfId="0" applyFont="1" applyBorder="1" applyAlignment="1" applyProtection="1">
      <alignment horizontal="left" vertical="center" wrapText="1"/>
      <protection locked="0"/>
    </xf>
    <xf numFmtId="0" fontId="35" fillId="0" borderId="30" xfId="0" applyFont="1" applyBorder="1" applyAlignment="1" applyProtection="1">
      <alignment horizontal="left" vertical="center" wrapText="1"/>
      <protection locked="0"/>
    </xf>
    <xf numFmtId="0" fontId="35" fillId="0" borderId="31" xfId="0" applyFont="1" applyBorder="1" applyAlignment="1" applyProtection="1">
      <alignment horizontal="left" vertical="center" wrapText="1"/>
      <protection locked="0"/>
    </xf>
    <xf numFmtId="0" fontId="35" fillId="0" borderId="32" xfId="0" applyFont="1" applyBorder="1" applyAlignment="1" applyProtection="1">
      <alignment horizontal="left" vertical="center" wrapText="1"/>
      <protection locked="0"/>
    </xf>
    <xf numFmtId="0" fontId="35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38" fillId="0" borderId="35" xfId="0" applyFont="1" applyBorder="1" applyAlignment="1" applyProtection="1">
      <alignment horizontal="left" vertical="center" wrapText="1"/>
      <protection locked="0"/>
    </xf>
    <xf numFmtId="0" fontId="38" fillId="0" borderId="34" xfId="0" applyFont="1" applyBorder="1" applyAlignment="1" applyProtection="1">
      <alignment horizontal="left" vertical="center" wrapText="1"/>
      <protection locked="0"/>
    </xf>
    <xf numFmtId="0" fontId="38" fillId="0" borderId="36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1" xfId="0" applyFont="1" applyBorder="1" applyAlignment="1" applyProtection="1">
      <alignment horizontal="center" vertical="top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vertical="center"/>
      <protection locked="0"/>
    </xf>
    <xf numFmtId="0" fontId="37" fillId="0" borderId="1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37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8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horizontal="left"/>
      <protection locked="0"/>
    </xf>
    <xf numFmtId="0" fontId="40" fillId="0" borderId="34" xfId="0" applyFont="1" applyBorder="1" applyAlignment="1" applyProtection="1">
      <protection locked="0"/>
    </xf>
    <xf numFmtId="0" fontId="35" fillId="0" borderId="32" xfId="0" applyFont="1" applyBorder="1" applyAlignment="1" applyProtection="1">
      <alignment vertical="top"/>
      <protection locked="0"/>
    </xf>
    <xf numFmtId="0" fontId="35" fillId="0" borderId="33" xfId="0" applyFont="1" applyBorder="1" applyAlignment="1" applyProtection="1">
      <alignment vertical="top"/>
      <protection locked="0"/>
    </xf>
    <xf numFmtId="0" fontId="35" fillId="0" borderId="1" xfId="0" applyFont="1" applyBorder="1" applyAlignment="1" applyProtection="1">
      <alignment horizontal="center" vertical="center"/>
      <protection locked="0"/>
    </xf>
    <xf numFmtId="0" fontId="35" fillId="0" borderId="1" xfId="0" applyFont="1" applyBorder="1" applyAlignment="1" applyProtection="1">
      <alignment horizontal="left" vertical="top"/>
      <protection locked="0"/>
    </xf>
    <xf numFmtId="0" fontId="35" fillId="0" borderId="35" xfId="0" applyFont="1" applyBorder="1" applyAlignment="1" applyProtection="1">
      <alignment vertical="top"/>
      <protection locked="0"/>
    </xf>
    <xf numFmtId="0" fontId="35" fillId="0" borderId="34" xfId="0" applyFont="1" applyBorder="1" applyAlignment="1" applyProtection="1">
      <alignment vertical="top"/>
      <protection locked="0"/>
    </xf>
    <xf numFmtId="0" fontId="35" fillId="0" borderId="36" xfId="0" applyFont="1" applyBorder="1" applyAlignment="1" applyProtection="1">
      <alignment vertical="top"/>
      <protection locked="0"/>
    </xf>
    <xf numFmtId="0" fontId="0" fillId="0" borderId="0" xfId="0"/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9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0" fillId="0" borderId="0" xfId="0" applyFont="1" applyBorder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9" fillId="2" borderId="0" xfId="1" applyFont="1" applyFill="1" applyAlignment="1">
      <alignment vertical="center"/>
    </xf>
    <xf numFmtId="0" fontId="17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center" vertical="center" wrapText="1"/>
      <protection locked="0"/>
    </xf>
    <xf numFmtId="0" fontId="37" fillId="0" borderId="34" xfId="0" applyFont="1" applyBorder="1" applyAlignment="1" applyProtection="1">
      <alignment horizontal="left" wrapText="1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49" fontId="38" fillId="0" borderId="1" xfId="0" applyNumberFormat="1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7" fillId="0" borderId="34" xfId="0" applyFont="1" applyBorder="1" applyAlignment="1" applyProtection="1">
      <alignment horizontal="left"/>
      <protection locked="0"/>
    </xf>
    <xf numFmtId="0" fontId="38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tabSelected="1" workbookViewId="0">
      <pane ySplit="1" topLeftCell="A2" activePane="bottomLeft" state="frozen"/>
      <selection pane="bottomLeft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 x14ac:dyDescent="0.3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 x14ac:dyDescent="0.3">
      <c r="AR2" s="324"/>
      <c r="AS2" s="324"/>
      <c r="AT2" s="324"/>
      <c r="AU2" s="324"/>
      <c r="AV2" s="324"/>
      <c r="AW2" s="324"/>
      <c r="AX2" s="324"/>
      <c r="AY2" s="324"/>
      <c r="AZ2" s="324"/>
      <c r="BA2" s="324"/>
      <c r="BB2" s="324"/>
      <c r="BC2" s="324"/>
      <c r="BD2" s="324"/>
      <c r="BE2" s="324"/>
      <c r="BS2" s="22" t="s">
        <v>8</v>
      </c>
      <c r="BT2" s="22" t="s">
        <v>9</v>
      </c>
    </row>
    <row r="3" spans="1:74" ht="6.95" customHeight="1" x14ac:dyDescent="0.3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spans="1:74" ht="36.950000000000003" customHeight="1" x14ac:dyDescent="0.3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spans="1:74" ht="14.45" customHeight="1" x14ac:dyDescent="0.3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53" t="s">
        <v>16</v>
      </c>
      <c r="L5" s="354"/>
      <c r="M5" s="354"/>
      <c r="N5" s="354"/>
      <c r="O5" s="354"/>
      <c r="P5" s="354"/>
      <c r="Q5" s="354"/>
      <c r="R5" s="354"/>
      <c r="S5" s="354"/>
      <c r="T5" s="354"/>
      <c r="U5" s="354"/>
      <c r="V5" s="354"/>
      <c r="W5" s="354"/>
      <c r="X5" s="354"/>
      <c r="Y5" s="354"/>
      <c r="Z5" s="354"/>
      <c r="AA5" s="354"/>
      <c r="AB5" s="354"/>
      <c r="AC5" s="354"/>
      <c r="AD5" s="354"/>
      <c r="AE5" s="354"/>
      <c r="AF5" s="354"/>
      <c r="AG5" s="354"/>
      <c r="AH5" s="354"/>
      <c r="AI5" s="354"/>
      <c r="AJ5" s="354"/>
      <c r="AK5" s="354"/>
      <c r="AL5" s="354"/>
      <c r="AM5" s="354"/>
      <c r="AN5" s="354"/>
      <c r="AO5" s="354"/>
      <c r="AP5" s="27"/>
      <c r="AQ5" s="29"/>
      <c r="BE5" s="351" t="s">
        <v>17</v>
      </c>
      <c r="BS5" s="22" t="s">
        <v>8</v>
      </c>
    </row>
    <row r="6" spans="1:74" ht="36.950000000000003" customHeight="1" x14ac:dyDescent="0.3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355" t="s">
        <v>19</v>
      </c>
      <c r="L6" s="354"/>
      <c r="M6" s="354"/>
      <c r="N6" s="354"/>
      <c r="O6" s="354"/>
      <c r="P6" s="354"/>
      <c r="Q6" s="354"/>
      <c r="R6" s="354"/>
      <c r="S6" s="354"/>
      <c r="T6" s="354"/>
      <c r="U6" s="354"/>
      <c r="V6" s="354"/>
      <c r="W6" s="354"/>
      <c r="X6" s="354"/>
      <c r="Y6" s="354"/>
      <c r="Z6" s="354"/>
      <c r="AA6" s="354"/>
      <c r="AB6" s="354"/>
      <c r="AC6" s="354"/>
      <c r="AD6" s="354"/>
      <c r="AE6" s="354"/>
      <c r="AF6" s="354"/>
      <c r="AG6" s="354"/>
      <c r="AH6" s="354"/>
      <c r="AI6" s="354"/>
      <c r="AJ6" s="354"/>
      <c r="AK6" s="354"/>
      <c r="AL6" s="354"/>
      <c r="AM6" s="354"/>
      <c r="AN6" s="354"/>
      <c r="AO6" s="354"/>
      <c r="AP6" s="27"/>
      <c r="AQ6" s="29"/>
      <c r="BE6" s="352"/>
      <c r="BS6" s="22" t="s">
        <v>8</v>
      </c>
    </row>
    <row r="7" spans="1:74" ht="14.45" customHeight="1" x14ac:dyDescent="0.3">
      <c r="B7" s="26"/>
      <c r="C7" s="27"/>
      <c r="D7" s="35" t="s">
        <v>20</v>
      </c>
      <c r="E7" s="27"/>
      <c r="F7" s="27"/>
      <c r="G7" s="27"/>
      <c r="H7" s="27"/>
      <c r="I7" s="27"/>
      <c r="J7" s="27"/>
      <c r="K7" s="33" t="s">
        <v>21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22</v>
      </c>
      <c r="AL7" s="27"/>
      <c r="AM7" s="27"/>
      <c r="AN7" s="33" t="s">
        <v>21</v>
      </c>
      <c r="AO7" s="27"/>
      <c r="AP7" s="27"/>
      <c r="AQ7" s="29"/>
      <c r="BE7" s="352"/>
      <c r="BS7" s="22" t="s">
        <v>8</v>
      </c>
    </row>
    <row r="8" spans="1:74" ht="14.45" customHeight="1" x14ac:dyDescent="0.3">
      <c r="B8" s="26"/>
      <c r="C8" s="27"/>
      <c r="D8" s="35" t="s">
        <v>23</v>
      </c>
      <c r="E8" s="27"/>
      <c r="F8" s="27"/>
      <c r="G8" s="27"/>
      <c r="H8" s="27"/>
      <c r="I8" s="27"/>
      <c r="J8" s="27"/>
      <c r="K8" s="33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25</v>
      </c>
      <c r="AL8" s="27"/>
      <c r="AM8" s="27"/>
      <c r="AN8" s="36" t="s">
        <v>26</v>
      </c>
      <c r="AO8" s="27"/>
      <c r="AP8" s="27"/>
      <c r="AQ8" s="29"/>
      <c r="BE8" s="352"/>
      <c r="BS8" s="22" t="s">
        <v>8</v>
      </c>
    </row>
    <row r="9" spans="1:74" ht="14.45" customHeight="1" x14ac:dyDescent="0.3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52"/>
      <c r="BS9" s="22" t="s">
        <v>8</v>
      </c>
    </row>
    <row r="10" spans="1:74" ht="14.45" customHeight="1" x14ac:dyDescent="0.3">
      <c r="B10" s="26"/>
      <c r="C10" s="27"/>
      <c r="D10" s="35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28</v>
      </c>
      <c r="AL10" s="27"/>
      <c r="AM10" s="27"/>
      <c r="AN10" s="33" t="s">
        <v>21</v>
      </c>
      <c r="AO10" s="27"/>
      <c r="AP10" s="27"/>
      <c r="AQ10" s="29"/>
      <c r="BE10" s="352"/>
      <c r="BS10" s="22" t="s">
        <v>8</v>
      </c>
    </row>
    <row r="11" spans="1:74" ht="18.399999999999999" customHeight="1" x14ac:dyDescent="0.3">
      <c r="B11" s="26"/>
      <c r="C11" s="27"/>
      <c r="D11" s="27"/>
      <c r="E11" s="33" t="s">
        <v>29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30</v>
      </c>
      <c r="AL11" s="27"/>
      <c r="AM11" s="27"/>
      <c r="AN11" s="33" t="s">
        <v>21</v>
      </c>
      <c r="AO11" s="27"/>
      <c r="AP11" s="27"/>
      <c r="AQ11" s="29"/>
      <c r="BE11" s="352"/>
      <c r="BS11" s="22" t="s">
        <v>8</v>
      </c>
    </row>
    <row r="12" spans="1:74" ht="6.95" customHeight="1" x14ac:dyDescent="0.3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52"/>
      <c r="BS12" s="22" t="s">
        <v>8</v>
      </c>
    </row>
    <row r="13" spans="1:74" ht="14.45" customHeight="1" x14ac:dyDescent="0.3">
      <c r="B13" s="26"/>
      <c r="C13" s="27"/>
      <c r="D13" s="35" t="s">
        <v>31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28</v>
      </c>
      <c r="AL13" s="27"/>
      <c r="AM13" s="27"/>
      <c r="AN13" s="37" t="s">
        <v>32</v>
      </c>
      <c r="AO13" s="27"/>
      <c r="AP13" s="27"/>
      <c r="AQ13" s="29"/>
      <c r="BE13" s="352"/>
      <c r="BS13" s="22" t="s">
        <v>8</v>
      </c>
    </row>
    <row r="14" spans="1:74" ht="15" x14ac:dyDescent="0.3">
      <c r="B14" s="26"/>
      <c r="C14" s="27"/>
      <c r="D14" s="27"/>
      <c r="E14" s="356" t="s">
        <v>32</v>
      </c>
      <c r="F14" s="357"/>
      <c r="G14" s="357"/>
      <c r="H14" s="357"/>
      <c r="I14" s="357"/>
      <c r="J14" s="357"/>
      <c r="K14" s="357"/>
      <c r="L14" s="357"/>
      <c r="M14" s="357"/>
      <c r="N14" s="357"/>
      <c r="O14" s="357"/>
      <c r="P14" s="357"/>
      <c r="Q14" s="357"/>
      <c r="R14" s="357"/>
      <c r="S14" s="357"/>
      <c r="T14" s="357"/>
      <c r="U14" s="357"/>
      <c r="V14" s="357"/>
      <c r="W14" s="357"/>
      <c r="X14" s="357"/>
      <c r="Y14" s="357"/>
      <c r="Z14" s="357"/>
      <c r="AA14" s="357"/>
      <c r="AB14" s="357"/>
      <c r="AC14" s="357"/>
      <c r="AD14" s="357"/>
      <c r="AE14" s="357"/>
      <c r="AF14" s="357"/>
      <c r="AG14" s="357"/>
      <c r="AH14" s="357"/>
      <c r="AI14" s="357"/>
      <c r="AJ14" s="357"/>
      <c r="AK14" s="35" t="s">
        <v>30</v>
      </c>
      <c r="AL14" s="27"/>
      <c r="AM14" s="27"/>
      <c r="AN14" s="37" t="s">
        <v>32</v>
      </c>
      <c r="AO14" s="27"/>
      <c r="AP14" s="27"/>
      <c r="AQ14" s="29"/>
      <c r="BE14" s="352"/>
      <c r="BS14" s="22" t="s">
        <v>8</v>
      </c>
    </row>
    <row r="15" spans="1:74" ht="6.95" customHeight="1" x14ac:dyDescent="0.3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52"/>
      <c r="BS15" s="22" t="s">
        <v>6</v>
      </c>
    </row>
    <row r="16" spans="1:74" ht="14.45" customHeight="1" x14ac:dyDescent="0.3">
      <c r="B16" s="26"/>
      <c r="C16" s="27"/>
      <c r="D16" s="35" t="s">
        <v>33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28</v>
      </c>
      <c r="AL16" s="27"/>
      <c r="AM16" s="27"/>
      <c r="AN16" s="33" t="s">
        <v>21</v>
      </c>
      <c r="AO16" s="27"/>
      <c r="AP16" s="27"/>
      <c r="AQ16" s="29"/>
      <c r="BE16" s="352"/>
      <c r="BS16" s="22" t="s">
        <v>6</v>
      </c>
    </row>
    <row r="17" spans="2:71" ht="18.399999999999999" customHeight="1" x14ac:dyDescent="0.3">
      <c r="B17" s="26"/>
      <c r="C17" s="27"/>
      <c r="D17" s="27"/>
      <c r="E17" s="33" t="s">
        <v>34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30</v>
      </c>
      <c r="AL17" s="27"/>
      <c r="AM17" s="27"/>
      <c r="AN17" s="33" t="s">
        <v>21</v>
      </c>
      <c r="AO17" s="27"/>
      <c r="AP17" s="27"/>
      <c r="AQ17" s="29"/>
      <c r="BE17" s="352"/>
      <c r="BS17" s="22" t="s">
        <v>35</v>
      </c>
    </row>
    <row r="18" spans="2:71" ht="6.95" customHeight="1" x14ac:dyDescent="0.3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52"/>
      <c r="BS18" s="22" t="s">
        <v>8</v>
      </c>
    </row>
    <row r="19" spans="2:71" ht="14.45" customHeight="1" x14ac:dyDescent="0.3">
      <c r="B19" s="26"/>
      <c r="C19" s="27"/>
      <c r="D19" s="35" t="s">
        <v>36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52"/>
      <c r="BS19" s="22" t="s">
        <v>8</v>
      </c>
    </row>
    <row r="20" spans="2:71" ht="57" customHeight="1" x14ac:dyDescent="0.3">
      <c r="B20" s="26"/>
      <c r="C20" s="27"/>
      <c r="D20" s="27"/>
      <c r="E20" s="358" t="s">
        <v>37</v>
      </c>
      <c r="F20" s="358"/>
      <c r="G20" s="358"/>
      <c r="H20" s="358"/>
      <c r="I20" s="358"/>
      <c r="J20" s="358"/>
      <c r="K20" s="358"/>
      <c r="L20" s="358"/>
      <c r="M20" s="358"/>
      <c r="N20" s="358"/>
      <c r="O20" s="358"/>
      <c r="P20" s="358"/>
      <c r="Q20" s="358"/>
      <c r="R20" s="358"/>
      <c r="S20" s="358"/>
      <c r="T20" s="358"/>
      <c r="U20" s="358"/>
      <c r="V20" s="358"/>
      <c r="W20" s="358"/>
      <c r="X20" s="358"/>
      <c r="Y20" s="358"/>
      <c r="Z20" s="358"/>
      <c r="AA20" s="358"/>
      <c r="AB20" s="358"/>
      <c r="AC20" s="358"/>
      <c r="AD20" s="358"/>
      <c r="AE20" s="358"/>
      <c r="AF20" s="358"/>
      <c r="AG20" s="358"/>
      <c r="AH20" s="358"/>
      <c r="AI20" s="358"/>
      <c r="AJ20" s="358"/>
      <c r="AK20" s="358"/>
      <c r="AL20" s="358"/>
      <c r="AM20" s="358"/>
      <c r="AN20" s="358"/>
      <c r="AO20" s="27"/>
      <c r="AP20" s="27"/>
      <c r="AQ20" s="29"/>
      <c r="BE20" s="352"/>
      <c r="BS20" s="22" t="s">
        <v>6</v>
      </c>
    </row>
    <row r="21" spans="2:71" ht="6.95" customHeight="1" x14ac:dyDescent="0.3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52"/>
    </row>
    <row r="22" spans="2:71" ht="6.95" customHeight="1" x14ac:dyDescent="0.3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52"/>
    </row>
    <row r="23" spans="2:71" s="1" customFormat="1" ht="25.9" customHeight="1" x14ac:dyDescent="0.3">
      <c r="B23" s="39"/>
      <c r="C23" s="40"/>
      <c r="D23" s="41" t="s">
        <v>38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59">
        <f>ROUND(AG51,2)</f>
        <v>0</v>
      </c>
      <c r="AL23" s="360"/>
      <c r="AM23" s="360"/>
      <c r="AN23" s="360"/>
      <c r="AO23" s="360"/>
      <c r="AP23" s="40"/>
      <c r="AQ23" s="43"/>
      <c r="BE23" s="352"/>
    </row>
    <row r="24" spans="2:71" s="1" customFormat="1" ht="6.95" customHeight="1" x14ac:dyDescent="0.3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52"/>
    </row>
    <row r="25" spans="2:71" s="1" customFormat="1" x14ac:dyDescent="0.3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61" t="s">
        <v>39</v>
      </c>
      <c r="M25" s="361"/>
      <c r="N25" s="361"/>
      <c r="O25" s="361"/>
      <c r="P25" s="40"/>
      <c r="Q25" s="40"/>
      <c r="R25" s="40"/>
      <c r="S25" s="40"/>
      <c r="T25" s="40"/>
      <c r="U25" s="40"/>
      <c r="V25" s="40"/>
      <c r="W25" s="361" t="s">
        <v>40</v>
      </c>
      <c r="X25" s="361"/>
      <c r="Y25" s="361"/>
      <c r="Z25" s="361"/>
      <c r="AA25" s="361"/>
      <c r="AB25" s="361"/>
      <c r="AC25" s="361"/>
      <c r="AD25" s="361"/>
      <c r="AE25" s="361"/>
      <c r="AF25" s="40"/>
      <c r="AG25" s="40"/>
      <c r="AH25" s="40"/>
      <c r="AI25" s="40"/>
      <c r="AJ25" s="40"/>
      <c r="AK25" s="361" t="s">
        <v>41</v>
      </c>
      <c r="AL25" s="361"/>
      <c r="AM25" s="361"/>
      <c r="AN25" s="361"/>
      <c r="AO25" s="361"/>
      <c r="AP25" s="40"/>
      <c r="AQ25" s="43"/>
      <c r="BE25" s="352"/>
    </row>
    <row r="26" spans="2:71" s="2" customFormat="1" ht="14.45" customHeight="1" x14ac:dyDescent="0.3">
      <c r="B26" s="45"/>
      <c r="C26" s="46"/>
      <c r="D26" s="47" t="s">
        <v>42</v>
      </c>
      <c r="E26" s="46"/>
      <c r="F26" s="47" t="s">
        <v>43</v>
      </c>
      <c r="G26" s="46"/>
      <c r="H26" s="46"/>
      <c r="I26" s="46"/>
      <c r="J26" s="46"/>
      <c r="K26" s="46"/>
      <c r="L26" s="344">
        <v>0.21</v>
      </c>
      <c r="M26" s="345"/>
      <c r="N26" s="345"/>
      <c r="O26" s="345"/>
      <c r="P26" s="46"/>
      <c r="Q26" s="46"/>
      <c r="R26" s="46"/>
      <c r="S26" s="46"/>
      <c r="T26" s="46"/>
      <c r="U26" s="46"/>
      <c r="V26" s="46"/>
      <c r="W26" s="346">
        <f>ROUND(AZ51,2)</f>
        <v>0</v>
      </c>
      <c r="X26" s="345"/>
      <c r="Y26" s="345"/>
      <c r="Z26" s="345"/>
      <c r="AA26" s="345"/>
      <c r="AB26" s="345"/>
      <c r="AC26" s="345"/>
      <c r="AD26" s="345"/>
      <c r="AE26" s="345"/>
      <c r="AF26" s="46"/>
      <c r="AG26" s="46"/>
      <c r="AH26" s="46"/>
      <c r="AI26" s="46"/>
      <c r="AJ26" s="46"/>
      <c r="AK26" s="346">
        <f>ROUND(AV51,2)</f>
        <v>0</v>
      </c>
      <c r="AL26" s="345"/>
      <c r="AM26" s="345"/>
      <c r="AN26" s="345"/>
      <c r="AO26" s="345"/>
      <c r="AP26" s="46"/>
      <c r="AQ26" s="48"/>
      <c r="BE26" s="352"/>
    </row>
    <row r="27" spans="2:71" s="2" customFormat="1" ht="14.45" customHeight="1" x14ac:dyDescent="0.3">
      <c r="B27" s="45"/>
      <c r="C27" s="46"/>
      <c r="D27" s="46"/>
      <c r="E27" s="46"/>
      <c r="F27" s="47" t="s">
        <v>44</v>
      </c>
      <c r="G27" s="46"/>
      <c r="H27" s="46"/>
      <c r="I27" s="46"/>
      <c r="J27" s="46"/>
      <c r="K27" s="46"/>
      <c r="L27" s="344">
        <v>0.15</v>
      </c>
      <c r="M27" s="345"/>
      <c r="N27" s="345"/>
      <c r="O27" s="345"/>
      <c r="P27" s="46"/>
      <c r="Q27" s="46"/>
      <c r="R27" s="46"/>
      <c r="S27" s="46"/>
      <c r="T27" s="46"/>
      <c r="U27" s="46"/>
      <c r="V27" s="46"/>
      <c r="W27" s="346">
        <f>ROUND(BA51,2)</f>
        <v>0</v>
      </c>
      <c r="X27" s="345"/>
      <c r="Y27" s="345"/>
      <c r="Z27" s="345"/>
      <c r="AA27" s="345"/>
      <c r="AB27" s="345"/>
      <c r="AC27" s="345"/>
      <c r="AD27" s="345"/>
      <c r="AE27" s="345"/>
      <c r="AF27" s="46"/>
      <c r="AG27" s="46"/>
      <c r="AH27" s="46"/>
      <c r="AI27" s="46"/>
      <c r="AJ27" s="46"/>
      <c r="AK27" s="346">
        <f>ROUND(AW51,2)</f>
        <v>0</v>
      </c>
      <c r="AL27" s="345"/>
      <c r="AM27" s="345"/>
      <c r="AN27" s="345"/>
      <c r="AO27" s="345"/>
      <c r="AP27" s="46"/>
      <c r="AQ27" s="48"/>
      <c r="BE27" s="352"/>
    </row>
    <row r="28" spans="2:71" s="2" customFormat="1" ht="14.45" hidden="1" customHeight="1" x14ac:dyDescent="0.3">
      <c r="B28" s="45"/>
      <c r="C28" s="46"/>
      <c r="D28" s="46"/>
      <c r="E28" s="46"/>
      <c r="F28" s="47" t="s">
        <v>45</v>
      </c>
      <c r="G28" s="46"/>
      <c r="H28" s="46"/>
      <c r="I28" s="46"/>
      <c r="J28" s="46"/>
      <c r="K28" s="46"/>
      <c r="L28" s="344">
        <v>0.21</v>
      </c>
      <c r="M28" s="345"/>
      <c r="N28" s="345"/>
      <c r="O28" s="345"/>
      <c r="P28" s="46"/>
      <c r="Q28" s="46"/>
      <c r="R28" s="46"/>
      <c r="S28" s="46"/>
      <c r="T28" s="46"/>
      <c r="U28" s="46"/>
      <c r="V28" s="46"/>
      <c r="W28" s="346">
        <f>ROUND(BB51,2)</f>
        <v>0</v>
      </c>
      <c r="X28" s="345"/>
      <c r="Y28" s="345"/>
      <c r="Z28" s="345"/>
      <c r="AA28" s="345"/>
      <c r="AB28" s="345"/>
      <c r="AC28" s="345"/>
      <c r="AD28" s="345"/>
      <c r="AE28" s="345"/>
      <c r="AF28" s="46"/>
      <c r="AG28" s="46"/>
      <c r="AH28" s="46"/>
      <c r="AI28" s="46"/>
      <c r="AJ28" s="46"/>
      <c r="AK28" s="346">
        <v>0</v>
      </c>
      <c r="AL28" s="345"/>
      <c r="AM28" s="345"/>
      <c r="AN28" s="345"/>
      <c r="AO28" s="345"/>
      <c r="AP28" s="46"/>
      <c r="AQ28" s="48"/>
      <c r="BE28" s="352"/>
    </row>
    <row r="29" spans="2:71" s="2" customFormat="1" ht="14.45" hidden="1" customHeight="1" x14ac:dyDescent="0.3">
      <c r="B29" s="45"/>
      <c r="C29" s="46"/>
      <c r="D29" s="46"/>
      <c r="E29" s="46"/>
      <c r="F29" s="47" t="s">
        <v>46</v>
      </c>
      <c r="G29" s="46"/>
      <c r="H29" s="46"/>
      <c r="I29" s="46"/>
      <c r="J29" s="46"/>
      <c r="K29" s="46"/>
      <c r="L29" s="344">
        <v>0.15</v>
      </c>
      <c r="M29" s="345"/>
      <c r="N29" s="345"/>
      <c r="O29" s="345"/>
      <c r="P29" s="46"/>
      <c r="Q29" s="46"/>
      <c r="R29" s="46"/>
      <c r="S29" s="46"/>
      <c r="T29" s="46"/>
      <c r="U29" s="46"/>
      <c r="V29" s="46"/>
      <c r="W29" s="346">
        <f>ROUND(BC51,2)</f>
        <v>0</v>
      </c>
      <c r="X29" s="345"/>
      <c r="Y29" s="345"/>
      <c r="Z29" s="345"/>
      <c r="AA29" s="345"/>
      <c r="AB29" s="345"/>
      <c r="AC29" s="345"/>
      <c r="AD29" s="345"/>
      <c r="AE29" s="345"/>
      <c r="AF29" s="46"/>
      <c r="AG29" s="46"/>
      <c r="AH29" s="46"/>
      <c r="AI29" s="46"/>
      <c r="AJ29" s="46"/>
      <c r="AK29" s="346">
        <v>0</v>
      </c>
      <c r="AL29" s="345"/>
      <c r="AM29" s="345"/>
      <c r="AN29" s="345"/>
      <c r="AO29" s="345"/>
      <c r="AP29" s="46"/>
      <c r="AQ29" s="48"/>
      <c r="BE29" s="352"/>
    </row>
    <row r="30" spans="2:71" s="2" customFormat="1" ht="14.45" hidden="1" customHeight="1" x14ac:dyDescent="0.3">
      <c r="B30" s="45"/>
      <c r="C30" s="46"/>
      <c r="D30" s="46"/>
      <c r="E30" s="46"/>
      <c r="F30" s="47" t="s">
        <v>47</v>
      </c>
      <c r="G30" s="46"/>
      <c r="H30" s="46"/>
      <c r="I30" s="46"/>
      <c r="J30" s="46"/>
      <c r="K30" s="46"/>
      <c r="L30" s="344">
        <v>0</v>
      </c>
      <c r="M30" s="345"/>
      <c r="N30" s="345"/>
      <c r="O30" s="345"/>
      <c r="P30" s="46"/>
      <c r="Q30" s="46"/>
      <c r="R30" s="46"/>
      <c r="S30" s="46"/>
      <c r="T30" s="46"/>
      <c r="U30" s="46"/>
      <c r="V30" s="46"/>
      <c r="W30" s="346">
        <f>ROUND(BD51,2)</f>
        <v>0</v>
      </c>
      <c r="X30" s="345"/>
      <c r="Y30" s="345"/>
      <c r="Z30" s="345"/>
      <c r="AA30" s="345"/>
      <c r="AB30" s="345"/>
      <c r="AC30" s="345"/>
      <c r="AD30" s="345"/>
      <c r="AE30" s="345"/>
      <c r="AF30" s="46"/>
      <c r="AG30" s="46"/>
      <c r="AH30" s="46"/>
      <c r="AI30" s="46"/>
      <c r="AJ30" s="46"/>
      <c r="AK30" s="346">
        <v>0</v>
      </c>
      <c r="AL30" s="345"/>
      <c r="AM30" s="345"/>
      <c r="AN30" s="345"/>
      <c r="AO30" s="345"/>
      <c r="AP30" s="46"/>
      <c r="AQ30" s="48"/>
      <c r="BE30" s="352"/>
    </row>
    <row r="31" spans="2:71" s="1" customFormat="1" ht="6.95" customHeight="1" x14ac:dyDescent="0.3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52"/>
    </row>
    <row r="32" spans="2:71" s="1" customFormat="1" ht="25.9" customHeight="1" x14ac:dyDescent="0.3">
      <c r="B32" s="39"/>
      <c r="C32" s="49"/>
      <c r="D32" s="50" t="s">
        <v>48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49</v>
      </c>
      <c r="U32" s="51"/>
      <c r="V32" s="51"/>
      <c r="W32" s="51"/>
      <c r="X32" s="347" t="s">
        <v>50</v>
      </c>
      <c r="Y32" s="348"/>
      <c r="Z32" s="348"/>
      <c r="AA32" s="348"/>
      <c r="AB32" s="348"/>
      <c r="AC32" s="51"/>
      <c r="AD32" s="51"/>
      <c r="AE32" s="51"/>
      <c r="AF32" s="51"/>
      <c r="AG32" s="51"/>
      <c r="AH32" s="51"/>
      <c r="AI32" s="51"/>
      <c r="AJ32" s="51"/>
      <c r="AK32" s="349">
        <f>SUM(AK23:AK30)</f>
        <v>0</v>
      </c>
      <c r="AL32" s="348"/>
      <c r="AM32" s="348"/>
      <c r="AN32" s="348"/>
      <c r="AO32" s="350"/>
      <c r="AP32" s="49"/>
      <c r="AQ32" s="53"/>
      <c r="BE32" s="352"/>
    </row>
    <row r="33" spans="2:56" s="1" customFormat="1" ht="6.95" customHeight="1" x14ac:dyDescent="0.3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 x14ac:dyDescent="0.3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 x14ac:dyDescent="0.3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9"/>
    </row>
    <row r="39" spans="2:56" s="1" customFormat="1" ht="36.950000000000003" customHeight="1" x14ac:dyDescent="0.3">
      <c r="B39" s="39"/>
      <c r="C39" s="60" t="s">
        <v>51</v>
      </c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59"/>
    </row>
    <row r="40" spans="2:56" s="1" customFormat="1" ht="6.95" customHeight="1" x14ac:dyDescent="0.3">
      <c r="B40" s="39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59"/>
    </row>
    <row r="41" spans="2:56" s="3" customFormat="1" ht="14.45" customHeight="1" x14ac:dyDescent="0.3">
      <c r="B41" s="62"/>
      <c r="C41" s="63" t="s">
        <v>15</v>
      </c>
      <c r="D41" s="64"/>
      <c r="E41" s="64"/>
      <c r="F41" s="64"/>
      <c r="G41" s="64"/>
      <c r="H41" s="64"/>
      <c r="I41" s="64"/>
      <c r="J41" s="64"/>
      <c r="K41" s="64"/>
      <c r="L41" s="64" t="str">
        <f>K5</f>
        <v>000</v>
      </c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5"/>
    </row>
    <row r="42" spans="2:56" s="4" customFormat="1" ht="36.950000000000003" customHeight="1" x14ac:dyDescent="0.3">
      <c r="B42" s="66"/>
      <c r="C42" s="67" t="s">
        <v>18</v>
      </c>
      <c r="D42" s="68"/>
      <c r="E42" s="68"/>
      <c r="F42" s="68"/>
      <c r="G42" s="68"/>
      <c r="H42" s="68"/>
      <c r="I42" s="68"/>
      <c r="J42" s="68"/>
      <c r="K42" s="68"/>
      <c r="L42" s="330" t="str">
        <f>K6</f>
        <v>Terminál veřejné dopravy Chrudim - způsobilé hlavní náklady</v>
      </c>
      <c r="M42" s="331"/>
      <c r="N42" s="331"/>
      <c r="O42" s="331"/>
      <c r="P42" s="331"/>
      <c r="Q42" s="331"/>
      <c r="R42" s="331"/>
      <c r="S42" s="331"/>
      <c r="T42" s="331"/>
      <c r="U42" s="331"/>
      <c r="V42" s="331"/>
      <c r="W42" s="331"/>
      <c r="X42" s="331"/>
      <c r="Y42" s="331"/>
      <c r="Z42" s="331"/>
      <c r="AA42" s="331"/>
      <c r="AB42" s="331"/>
      <c r="AC42" s="331"/>
      <c r="AD42" s="331"/>
      <c r="AE42" s="331"/>
      <c r="AF42" s="331"/>
      <c r="AG42" s="331"/>
      <c r="AH42" s="331"/>
      <c r="AI42" s="331"/>
      <c r="AJ42" s="331"/>
      <c r="AK42" s="331"/>
      <c r="AL42" s="331"/>
      <c r="AM42" s="331"/>
      <c r="AN42" s="331"/>
      <c r="AO42" s="331"/>
      <c r="AP42" s="68"/>
      <c r="AQ42" s="68"/>
      <c r="AR42" s="69"/>
    </row>
    <row r="43" spans="2:56" s="1" customFormat="1" ht="6.95" customHeight="1" x14ac:dyDescent="0.3">
      <c r="B43" s="39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59"/>
    </row>
    <row r="44" spans="2:56" s="1" customFormat="1" ht="15" x14ac:dyDescent="0.3">
      <c r="B44" s="39"/>
      <c r="C44" s="63" t="s">
        <v>23</v>
      </c>
      <c r="D44" s="61"/>
      <c r="E44" s="61"/>
      <c r="F44" s="61"/>
      <c r="G44" s="61"/>
      <c r="H44" s="61"/>
      <c r="I44" s="61"/>
      <c r="J44" s="61"/>
      <c r="K44" s="61"/>
      <c r="L44" s="70" t="str">
        <f>IF(K8="","",K8)</f>
        <v>ulice Československé armády, Chrudim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3" t="s">
        <v>25</v>
      </c>
      <c r="AJ44" s="61"/>
      <c r="AK44" s="61"/>
      <c r="AL44" s="61"/>
      <c r="AM44" s="332" t="str">
        <f>IF(AN8= "","",AN8)</f>
        <v>26. 2. 2018</v>
      </c>
      <c r="AN44" s="332"/>
      <c r="AO44" s="61"/>
      <c r="AP44" s="61"/>
      <c r="AQ44" s="61"/>
      <c r="AR44" s="59"/>
    </row>
    <row r="45" spans="2:56" s="1" customFormat="1" ht="6.95" customHeight="1" x14ac:dyDescent="0.3">
      <c r="B45" s="39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59"/>
    </row>
    <row r="46" spans="2:56" s="1" customFormat="1" ht="15" x14ac:dyDescent="0.3">
      <c r="B46" s="39"/>
      <c r="C46" s="63" t="s">
        <v>27</v>
      </c>
      <c r="D46" s="61"/>
      <c r="E46" s="61"/>
      <c r="F46" s="61"/>
      <c r="G46" s="61"/>
      <c r="H46" s="61"/>
      <c r="I46" s="61"/>
      <c r="J46" s="61"/>
      <c r="K46" s="61"/>
      <c r="L46" s="64" t="str">
        <f>IF(E11= "","",E11)</f>
        <v>Město Chrudim</v>
      </c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3" t="s">
        <v>33</v>
      </c>
      <c r="AJ46" s="61"/>
      <c r="AK46" s="61"/>
      <c r="AL46" s="61"/>
      <c r="AM46" s="333" t="str">
        <f>IF(E17="","",E17)</f>
        <v xml:space="preserve">Ateliér K2 </v>
      </c>
      <c r="AN46" s="333"/>
      <c r="AO46" s="333"/>
      <c r="AP46" s="333"/>
      <c r="AQ46" s="61"/>
      <c r="AR46" s="59"/>
      <c r="AS46" s="334" t="s">
        <v>52</v>
      </c>
      <c r="AT46" s="335"/>
      <c r="AU46" s="72"/>
      <c r="AV46" s="72"/>
      <c r="AW46" s="72"/>
      <c r="AX46" s="72"/>
      <c r="AY46" s="72"/>
      <c r="AZ46" s="72"/>
      <c r="BA46" s="72"/>
      <c r="BB46" s="72"/>
      <c r="BC46" s="72"/>
      <c r="BD46" s="73"/>
    </row>
    <row r="47" spans="2:56" s="1" customFormat="1" ht="15" x14ac:dyDescent="0.3">
      <c r="B47" s="39"/>
      <c r="C47" s="63" t="s">
        <v>31</v>
      </c>
      <c r="D47" s="61"/>
      <c r="E47" s="61"/>
      <c r="F47" s="61"/>
      <c r="G47" s="61"/>
      <c r="H47" s="61"/>
      <c r="I47" s="61"/>
      <c r="J47" s="61"/>
      <c r="K47" s="61"/>
      <c r="L47" s="64" t="str">
        <f>IF(E14= "Vyplň údaj","",E14)</f>
        <v/>
      </c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59"/>
      <c r="AS47" s="336"/>
      <c r="AT47" s="337"/>
      <c r="AU47" s="74"/>
      <c r="AV47" s="74"/>
      <c r="AW47" s="74"/>
      <c r="AX47" s="74"/>
      <c r="AY47" s="74"/>
      <c r="AZ47" s="74"/>
      <c r="BA47" s="74"/>
      <c r="BB47" s="74"/>
      <c r="BC47" s="74"/>
      <c r="BD47" s="75"/>
    </row>
    <row r="48" spans="2:56" s="1" customFormat="1" ht="10.9" customHeight="1" x14ac:dyDescent="0.3">
      <c r="B48" s="39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59"/>
      <c r="AS48" s="338"/>
      <c r="AT48" s="339"/>
      <c r="AU48" s="40"/>
      <c r="AV48" s="40"/>
      <c r="AW48" s="40"/>
      <c r="AX48" s="40"/>
      <c r="AY48" s="40"/>
      <c r="AZ48" s="40"/>
      <c r="BA48" s="40"/>
      <c r="BB48" s="40"/>
      <c r="BC48" s="40"/>
      <c r="BD48" s="76"/>
    </row>
    <row r="49" spans="1:91" s="1" customFormat="1" ht="29.25" customHeight="1" x14ac:dyDescent="0.3">
      <c r="B49" s="39"/>
      <c r="C49" s="340" t="s">
        <v>53</v>
      </c>
      <c r="D49" s="341"/>
      <c r="E49" s="341"/>
      <c r="F49" s="341"/>
      <c r="G49" s="341"/>
      <c r="H49" s="77"/>
      <c r="I49" s="342" t="s">
        <v>54</v>
      </c>
      <c r="J49" s="341"/>
      <c r="K49" s="341"/>
      <c r="L49" s="341"/>
      <c r="M49" s="341"/>
      <c r="N49" s="341"/>
      <c r="O49" s="341"/>
      <c r="P49" s="341"/>
      <c r="Q49" s="341"/>
      <c r="R49" s="341"/>
      <c r="S49" s="341"/>
      <c r="T49" s="341"/>
      <c r="U49" s="341"/>
      <c r="V49" s="341"/>
      <c r="W49" s="341"/>
      <c r="X49" s="341"/>
      <c r="Y49" s="341"/>
      <c r="Z49" s="341"/>
      <c r="AA49" s="341"/>
      <c r="AB49" s="341"/>
      <c r="AC49" s="341"/>
      <c r="AD49" s="341"/>
      <c r="AE49" s="341"/>
      <c r="AF49" s="341"/>
      <c r="AG49" s="343" t="s">
        <v>55</v>
      </c>
      <c r="AH49" s="341"/>
      <c r="AI49" s="341"/>
      <c r="AJ49" s="341"/>
      <c r="AK49" s="341"/>
      <c r="AL49" s="341"/>
      <c r="AM49" s="341"/>
      <c r="AN49" s="342" t="s">
        <v>56</v>
      </c>
      <c r="AO49" s="341"/>
      <c r="AP49" s="341"/>
      <c r="AQ49" s="78" t="s">
        <v>57</v>
      </c>
      <c r="AR49" s="59"/>
      <c r="AS49" s="79" t="s">
        <v>58</v>
      </c>
      <c r="AT49" s="80" t="s">
        <v>59</v>
      </c>
      <c r="AU49" s="80" t="s">
        <v>60</v>
      </c>
      <c r="AV49" s="80" t="s">
        <v>61</v>
      </c>
      <c r="AW49" s="80" t="s">
        <v>62</v>
      </c>
      <c r="AX49" s="80" t="s">
        <v>63</v>
      </c>
      <c r="AY49" s="80" t="s">
        <v>64</v>
      </c>
      <c r="AZ49" s="80" t="s">
        <v>65</v>
      </c>
      <c r="BA49" s="80" t="s">
        <v>66</v>
      </c>
      <c r="BB49" s="80" t="s">
        <v>67</v>
      </c>
      <c r="BC49" s="80" t="s">
        <v>68</v>
      </c>
      <c r="BD49" s="81" t="s">
        <v>69</v>
      </c>
    </row>
    <row r="50" spans="1:91" s="1" customFormat="1" ht="10.9" customHeight="1" x14ac:dyDescent="0.3">
      <c r="B50" s="39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59"/>
      <c r="AS50" s="82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pans="1:91" s="4" customFormat="1" ht="32.450000000000003" customHeight="1" x14ac:dyDescent="0.3">
      <c r="B51" s="66"/>
      <c r="C51" s="85" t="s">
        <v>70</v>
      </c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328">
        <f>ROUND(SUM(AG52:AG56),2)</f>
        <v>0</v>
      </c>
      <c r="AH51" s="328"/>
      <c r="AI51" s="328"/>
      <c r="AJ51" s="328"/>
      <c r="AK51" s="328"/>
      <c r="AL51" s="328"/>
      <c r="AM51" s="328"/>
      <c r="AN51" s="329">
        <f t="shared" ref="AN51:AN56" si="0">SUM(AG51,AT51)</f>
        <v>0</v>
      </c>
      <c r="AO51" s="329"/>
      <c r="AP51" s="329"/>
      <c r="AQ51" s="87" t="s">
        <v>21</v>
      </c>
      <c r="AR51" s="69"/>
      <c r="AS51" s="88">
        <f>ROUND(SUM(AS52:AS56),2)</f>
        <v>0</v>
      </c>
      <c r="AT51" s="89">
        <f t="shared" ref="AT51:AT56" si="1">ROUND(SUM(AV51:AW51),2)</f>
        <v>0</v>
      </c>
      <c r="AU51" s="90">
        <f>ROUND(SUM(AU52:AU56),5)</f>
        <v>0</v>
      </c>
      <c r="AV51" s="89">
        <f>ROUND(AZ51*L26,2)</f>
        <v>0</v>
      </c>
      <c r="AW51" s="89">
        <f>ROUND(BA51*L27,2)</f>
        <v>0</v>
      </c>
      <c r="AX51" s="89">
        <f>ROUND(BB51*L26,2)</f>
        <v>0</v>
      </c>
      <c r="AY51" s="89">
        <f>ROUND(BC51*L27,2)</f>
        <v>0</v>
      </c>
      <c r="AZ51" s="89">
        <f>ROUND(SUM(AZ52:AZ56),2)</f>
        <v>0</v>
      </c>
      <c r="BA51" s="89">
        <f>ROUND(SUM(BA52:BA56),2)</f>
        <v>0</v>
      </c>
      <c r="BB51" s="89">
        <f>ROUND(SUM(BB52:BB56),2)</f>
        <v>0</v>
      </c>
      <c r="BC51" s="89">
        <f>ROUND(SUM(BC52:BC56),2)</f>
        <v>0</v>
      </c>
      <c r="BD51" s="91">
        <f>ROUND(SUM(BD52:BD56),2)</f>
        <v>0</v>
      </c>
      <c r="BS51" s="92" t="s">
        <v>71</v>
      </c>
      <c r="BT51" s="92" t="s">
        <v>72</v>
      </c>
      <c r="BU51" s="93" t="s">
        <v>73</v>
      </c>
      <c r="BV51" s="92" t="s">
        <v>74</v>
      </c>
      <c r="BW51" s="92" t="s">
        <v>7</v>
      </c>
      <c r="BX51" s="92" t="s">
        <v>75</v>
      </c>
      <c r="CL51" s="92" t="s">
        <v>21</v>
      </c>
    </row>
    <row r="52" spans="1:91" s="5" customFormat="1" ht="16.5" customHeight="1" x14ac:dyDescent="0.3">
      <c r="A52" s="94" t="s">
        <v>76</v>
      </c>
      <c r="B52" s="95"/>
      <c r="C52" s="96"/>
      <c r="D52" s="327" t="s">
        <v>77</v>
      </c>
      <c r="E52" s="327"/>
      <c r="F52" s="327"/>
      <c r="G52" s="327"/>
      <c r="H52" s="327"/>
      <c r="I52" s="97"/>
      <c r="J52" s="327" t="s">
        <v>78</v>
      </c>
      <c r="K52" s="327"/>
      <c r="L52" s="327"/>
      <c r="M52" s="327"/>
      <c r="N52" s="327"/>
      <c r="O52" s="327"/>
      <c r="P52" s="327"/>
      <c r="Q52" s="327"/>
      <c r="R52" s="327"/>
      <c r="S52" s="327"/>
      <c r="T52" s="327"/>
      <c r="U52" s="327"/>
      <c r="V52" s="327"/>
      <c r="W52" s="327"/>
      <c r="X52" s="327"/>
      <c r="Y52" s="327"/>
      <c r="Z52" s="327"/>
      <c r="AA52" s="327"/>
      <c r="AB52" s="327"/>
      <c r="AC52" s="327"/>
      <c r="AD52" s="327"/>
      <c r="AE52" s="327"/>
      <c r="AF52" s="327"/>
      <c r="AG52" s="325">
        <f>'001 - SO 901 Portikus'!J27</f>
        <v>0</v>
      </c>
      <c r="AH52" s="326"/>
      <c r="AI52" s="326"/>
      <c r="AJ52" s="326"/>
      <c r="AK52" s="326"/>
      <c r="AL52" s="326"/>
      <c r="AM52" s="326"/>
      <c r="AN52" s="325">
        <f t="shared" si="0"/>
        <v>0</v>
      </c>
      <c r="AO52" s="326"/>
      <c r="AP52" s="326"/>
      <c r="AQ52" s="98" t="s">
        <v>79</v>
      </c>
      <c r="AR52" s="99"/>
      <c r="AS52" s="100">
        <v>0</v>
      </c>
      <c r="AT52" s="101">
        <f t="shared" si="1"/>
        <v>0</v>
      </c>
      <c r="AU52" s="102">
        <f>'001 - SO 901 Portikus'!P87</f>
        <v>0</v>
      </c>
      <c r="AV52" s="101">
        <f>'001 - SO 901 Portikus'!J30</f>
        <v>0</v>
      </c>
      <c r="AW52" s="101">
        <f>'001 - SO 901 Portikus'!J31</f>
        <v>0</v>
      </c>
      <c r="AX52" s="101">
        <f>'001 - SO 901 Portikus'!J32</f>
        <v>0</v>
      </c>
      <c r="AY52" s="101">
        <f>'001 - SO 901 Portikus'!J33</f>
        <v>0</v>
      </c>
      <c r="AZ52" s="101">
        <f>'001 - SO 901 Portikus'!F30</f>
        <v>0</v>
      </c>
      <c r="BA52" s="101">
        <f>'001 - SO 901 Portikus'!F31</f>
        <v>0</v>
      </c>
      <c r="BB52" s="101">
        <f>'001 - SO 901 Portikus'!F32</f>
        <v>0</v>
      </c>
      <c r="BC52" s="101">
        <f>'001 - SO 901 Portikus'!F33</f>
        <v>0</v>
      </c>
      <c r="BD52" s="103">
        <f>'001 - SO 901 Portikus'!F34</f>
        <v>0</v>
      </c>
      <c r="BT52" s="104" t="s">
        <v>80</v>
      </c>
      <c r="BV52" s="104" t="s">
        <v>74</v>
      </c>
      <c r="BW52" s="104" t="s">
        <v>81</v>
      </c>
      <c r="BX52" s="104" t="s">
        <v>7</v>
      </c>
      <c r="CL52" s="104" t="s">
        <v>21</v>
      </c>
      <c r="CM52" s="104" t="s">
        <v>82</v>
      </c>
    </row>
    <row r="53" spans="1:91" s="5" customFormat="1" ht="16.5" customHeight="1" x14ac:dyDescent="0.3">
      <c r="A53" s="94" t="s">
        <v>76</v>
      </c>
      <c r="B53" s="95"/>
      <c r="C53" s="96"/>
      <c r="D53" s="327" t="s">
        <v>83</v>
      </c>
      <c r="E53" s="327"/>
      <c r="F53" s="327"/>
      <c r="G53" s="327"/>
      <c r="H53" s="327"/>
      <c r="I53" s="97"/>
      <c r="J53" s="327" t="s">
        <v>84</v>
      </c>
      <c r="K53" s="327"/>
      <c r="L53" s="327"/>
      <c r="M53" s="327"/>
      <c r="N53" s="327"/>
      <c r="O53" s="327"/>
      <c r="P53" s="327"/>
      <c r="Q53" s="327"/>
      <c r="R53" s="327"/>
      <c r="S53" s="327"/>
      <c r="T53" s="327"/>
      <c r="U53" s="327"/>
      <c r="V53" s="327"/>
      <c r="W53" s="327"/>
      <c r="X53" s="327"/>
      <c r="Y53" s="327"/>
      <c r="Z53" s="327"/>
      <c r="AA53" s="327"/>
      <c r="AB53" s="327"/>
      <c r="AC53" s="327"/>
      <c r="AD53" s="327"/>
      <c r="AE53" s="327"/>
      <c r="AF53" s="327"/>
      <c r="AG53" s="325">
        <f>'002 - SO 903 Lavice'!J27</f>
        <v>0</v>
      </c>
      <c r="AH53" s="326"/>
      <c r="AI53" s="326"/>
      <c r="AJ53" s="326"/>
      <c r="AK53" s="326"/>
      <c r="AL53" s="326"/>
      <c r="AM53" s="326"/>
      <c r="AN53" s="325">
        <f t="shared" si="0"/>
        <v>0</v>
      </c>
      <c r="AO53" s="326"/>
      <c r="AP53" s="326"/>
      <c r="AQ53" s="98" t="s">
        <v>79</v>
      </c>
      <c r="AR53" s="99"/>
      <c r="AS53" s="100">
        <v>0</v>
      </c>
      <c r="AT53" s="101">
        <f t="shared" si="1"/>
        <v>0</v>
      </c>
      <c r="AU53" s="102">
        <f>'002 - SO 903 Lavice'!P82</f>
        <v>0</v>
      </c>
      <c r="AV53" s="101">
        <f>'002 - SO 903 Lavice'!J30</f>
        <v>0</v>
      </c>
      <c r="AW53" s="101">
        <f>'002 - SO 903 Lavice'!J31</f>
        <v>0</v>
      </c>
      <c r="AX53" s="101">
        <f>'002 - SO 903 Lavice'!J32</f>
        <v>0</v>
      </c>
      <c r="AY53" s="101">
        <f>'002 - SO 903 Lavice'!J33</f>
        <v>0</v>
      </c>
      <c r="AZ53" s="101">
        <f>'002 - SO 903 Lavice'!F30</f>
        <v>0</v>
      </c>
      <c r="BA53" s="101">
        <f>'002 - SO 903 Lavice'!F31</f>
        <v>0</v>
      </c>
      <c r="BB53" s="101">
        <f>'002 - SO 903 Lavice'!F32</f>
        <v>0</v>
      </c>
      <c r="BC53" s="101">
        <f>'002 - SO 903 Lavice'!F33</f>
        <v>0</v>
      </c>
      <c r="BD53" s="103">
        <f>'002 - SO 903 Lavice'!F34</f>
        <v>0</v>
      </c>
      <c r="BT53" s="104" t="s">
        <v>80</v>
      </c>
      <c r="BV53" s="104" t="s">
        <v>74</v>
      </c>
      <c r="BW53" s="104" t="s">
        <v>85</v>
      </c>
      <c r="BX53" s="104" t="s">
        <v>7</v>
      </c>
      <c r="CL53" s="104" t="s">
        <v>21</v>
      </c>
      <c r="CM53" s="104" t="s">
        <v>82</v>
      </c>
    </row>
    <row r="54" spans="1:91" s="5" customFormat="1" ht="16.5" customHeight="1" x14ac:dyDescent="0.3">
      <c r="A54" s="94" t="s">
        <v>76</v>
      </c>
      <c r="B54" s="95"/>
      <c r="C54" s="96"/>
      <c r="D54" s="327" t="s">
        <v>86</v>
      </c>
      <c r="E54" s="327"/>
      <c r="F54" s="327"/>
      <c r="G54" s="327"/>
      <c r="H54" s="327"/>
      <c r="I54" s="97"/>
      <c r="J54" s="327" t="s">
        <v>87</v>
      </c>
      <c r="K54" s="327"/>
      <c r="L54" s="327"/>
      <c r="M54" s="327"/>
      <c r="N54" s="327"/>
      <c r="O54" s="327"/>
      <c r="P54" s="327"/>
      <c r="Q54" s="327"/>
      <c r="R54" s="327"/>
      <c r="S54" s="327"/>
      <c r="T54" s="327"/>
      <c r="U54" s="327"/>
      <c r="V54" s="327"/>
      <c r="W54" s="327"/>
      <c r="X54" s="327"/>
      <c r="Y54" s="327"/>
      <c r="Z54" s="327"/>
      <c r="AA54" s="327"/>
      <c r="AB54" s="327"/>
      <c r="AC54" s="327"/>
      <c r="AD54" s="327"/>
      <c r="AE54" s="327"/>
      <c r="AF54" s="327"/>
      <c r="AG54" s="325">
        <f>'003 - SO 904 Stromník'!J27</f>
        <v>0</v>
      </c>
      <c r="AH54" s="326"/>
      <c r="AI54" s="326"/>
      <c r="AJ54" s="326"/>
      <c r="AK54" s="326"/>
      <c r="AL54" s="326"/>
      <c r="AM54" s="326"/>
      <c r="AN54" s="325">
        <f t="shared" si="0"/>
        <v>0</v>
      </c>
      <c r="AO54" s="326"/>
      <c r="AP54" s="326"/>
      <c r="AQ54" s="98" t="s">
        <v>79</v>
      </c>
      <c r="AR54" s="99"/>
      <c r="AS54" s="100">
        <v>0</v>
      </c>
      <c r="AT54" s="101">
        <f t="shared" si="1"/>
        <v>0</v>
      </c>
      <c r="AU54" s="102">
        <f>'003 - SO 904 Stromník'!P80</f>
        <v>0</v>
      </c>
      <c r="AV54" s="101">
        <f>'003 - SO 904 Stromník'!J30</f>
        <v>0</v>
      </c>
      <c r="AW54" s="101">
        <f>'003 - SO 904 Stromník'!J31</f>
        <v>0</v>
      </c>
      <c r="AX54" s="101">
        <f>'003 - SO 904 Stromník'!J32</f>
        <v>0</v>
      </c>
      <c r="AY54" s="101">
        <f>'003 - SO 904 Stromník'!J33</f>
        <v>0</v>
      </c>
      <c r="AZ54" s="101">
        <f>'003 - SO 904 Stromník'!F30</f>
        <v>0</v>
      </c>
      <c r="BA54" s="101">
        <f>'003 - SO 904 Stromník'!F31</f>
        <v>0</v>
      </c>
      <c r="BB54" s="101">
        <f>'003 - SO 904 Stromník'!F32</f>
        <v>0</v>
      </c>
      <c r="BC54" s="101">
        <f>'003 - SO 904 Stromník'!F33</f>
        <v>0</v>
      </c>
      <c r="BD54" s="103">
        <f>'003 - SO 904 Stromník'!F34</f>
        <v>0</v>
      </c>
      <c r="BT54" s="104" t="s">
        <v>80</v>
      </c>
      <c r="BV54" s="104" t="s">
        <v>74</v>
      </c>
      <c r="BW54" s="104" t="s">
        <v>88</v>
      </c>
      <c r="BX54" s="104" t="s">
        <v>7</v>
      </c>
      <c r="CL54" s="104" t="s">
        <v>21</v>
      </c>
      <c r="CM54" s="104" t="s">
        <v>82</v>
      </c>
    </row>
    <row r="55" spans="1:91" s="5" customFormat="1" ht="16.5" customHeight="1" x14ac:dyDescent="0.3">
      <c r="A55" s="94" t="s">
        <v>76</v>
      </c>
      <c r="B55" s="95"/>
      <c r="C55" s="96"/>
      <c r="D55" s="327" t="s">
        <v>89</v>
      </c>
      <c r="E55" s="327"/>
      <c r="F55" s="327"/>
      <c r="G55" s="327"/>
      <c r="H55" s="327"/>
      <c r="I55" s="97"/>
      <c r="J55" s="327" t="s">
        <v>90</v>
      </c>
      <c r="K55" s="327"/>
      <c r="L55" s="327"/>
      <c r="M55" s="327"/>
      <c r="N55" s="327"/>
      <c r="O55" s="327"/>
      <c r="P55" s="327"/>
      <c r="Q55" s="327"/>
      <c r="R55" s="327"/>
      <c r="S55" s="327"/>
      <c r="T55" s="327"/>
      <c r="U55" s="327"/>
      <c r="V55" s="327"/>
      <c r="W55" s="327"/>
      <c r="X55" s="327"/>
      <c r="Y55" s="327"/>
      <c r="Z55" s="327"/>
      <c r="AA55" s="327"/>
      <c r="AB55" s="327"/>
      <c r="AC55" s="327"/>
      <c r="AD55" s="327"/>
      <c r="AE55" s="327"/>
      <c r="AF55" s="327"/>
      <c r="AG55" s="325">
        <f>'004 - SO 905 Přístřešky n...'!J27</f>
        <v>0</v>
      </c>
      <c r="AH55" s="326"/>
      <c r="AI55" s="326"/>
      <c r="AJ55" s="326"/>
      <c r="AK55" s="326"/>
      <c r="AL55" s="326"/>
      <c r="AM55" s="326"/>
      <c r="AN55" s="325">
        <f t="shared" si="0"/>
        <v>0</v>
      </c>
      <c r="AO55" s="326"/>
      <c r="AP55" s="326"/>
      <c r="AQ55" s="98" t="s">
        <v>79</v>
      </c>
      <c r="AR55" s="99"/>
      <c r="AS55" s="100">
        <v>0</v>
      </c>
      <c r="AT55" s="101">
        <f t="shared" si="1"/>
        <v>0</v>
      </c>
      <c r="AU55" s="102">
        <f>'004 - SO 905 Přístřešky n...'!P85</f>
        <v>0</v>
      </c>
      <c r="AV55" s="101">
        <f>'004 - SO 905 Přístřešky n...'!J30</f>
        <v>0</v>
      </c>
      <c r="AW55" s="101">
        <f>'004 - SO 905 Přístřešky n...'!J31</f>
        <v>0</v>
      </c>
      <c r="AX55" s="101">
        <f>'004 - SO 905 Přístřešky n...'!J32</f>
        <v>0</v>
      </c>
      <c r="AY55" s="101">
        <f>'004 - SO 905 Přístřešky n...'!J33</f>
        <v>0</v>
      </c>
      <c r="AZ55" s="101">
        <f>'004 - SO 905 Přístřešky n...'!F30</f>
        <v>0</v>
      </c>
      <c r="BA55" s="101">
        <f>'004 - SO 905 Přístřešky n...'!F31</f>
        <v>0</v>
      </c>
      <c r="BB55" s="101">
        <f>'004 - SO 905 Přístřešky n...'!F32</f>
        <v>0</v>
      </c>
      <c r="BC55" s="101">
        <f>'004 - SO 905 Přístřešky n...'!F33</f>
        <v>0</v>
      </c>
      <c r="BD55" s="103">
        <f>'004 - SO 905 Přístřešky n...'!F34</f>
        <v>0</v>
      </c>
      <c r="BT55" s="104" t="s">
        <v>80</v>
      </c>
      <c r="BV55" s="104" t="s">
        <v>74</v>
      </c>
      <c r="BW55" s="104" t="s">
        <v>91</v>
      </c>
      <c r="BX55" s="104" t="s">
        <v>7</v>
      </c>
      <c r="CL55" s="104" t="s">
        <v>21</v>
      </c>
      <c r="CM55" s="104" t="s">
        <v>82</v>
      </c>
    </row>
    <row r="56" spans="1:91" s="5" customFormat="1" ht="16.5" customHeight="1" x14ac:dyDescent="0.3">
      <c r="A56" s="94" t="s">
        <v>76</v>
      </c>
      <c r="B56" s="95"/>
      <c r="C56" s="96"/>
      <c r="D56" s="327" t="s">
        <v>92</v>
      </c>
      <c r="E56" s="327"/>
      <c r="F56" s="327"/>
      <c r="G56" s="327"/>
      <c r="H56" s="327"/>
      <c r="I56" s="97"/>
      <c r="J56" s="327" t="s">
        <v>93</v>
      </c>
      <c r="K56" s="327"/>
      <c r="L56" s="327"/>
      <c r="M56" s="327"/>
      <c r="N56" s="327"/>
      <c r="O56" s="327"/>
      <c r="P56" s="327"/>
      <c r="Q56" s="327"/>
      <c r="R56" s="327"/>
      <c r="S56" s="327"/>
      <c r="T56" s="327"/>
      <c r="U56" s="327"/>
      <c r="V56" s="327"/>
      <c r="W56" s="327"/>
      <c r="X56" s="327"/>
      <c r="Y56" s="327"/>
      <c r="Z56" s="327"/>
      <c r="AA56" s="327"/>
      <c r="AB56" s="327"/>
      <c r="AC56" s="327"/>
      <c r="AD56" s="327"/>
      <c r="AE56" s="327"/>
      <c r="AF56" s="327"/>
      <c r="AG56" s="325">
        <f>'005 - SO 901 elektro'!J27</f>
        <v>0</v>
      </c>
      <c r="AH56" s="326"/>
      <c r="AI56" s="326"/>
      <c r="AJ56" s="326"/>
      <c r="AK56" s="326"/>
      <c r="AL56" s="326"/>
      <c r="AM56" s="326"/>
      <c r="AN56" s="325">
        <f t="shared" si="0"/>
        <v>0</v>
      </c>
      <c r="AO56" s="326"/>
      <c r="AP56" s="326"/>
      <c r="AQ56" s="98" t="s">
        <v>79</v>
      </c>
      <c r="AR56" s="99"/>
      <c r="AS56" s="105">
        <v>0</v>
      </c>
      <c r="AT56" s="106">
        <f t="shared" si="1"/>
        <v>0</v>
      </c>
      <c r="AU56" s="107">
        <f>'005 - SO 901 elektro'!P81</f>
        <v>0</v>
      </c>
      <c r="AV56" s="106">
        <f>'005 - SO 901 elektro'!J30</f>
        <v>0</v>
      </c>
      <c r="AW56" s="106">
        <f>'005 - SO 901 elektro'!J31</f>
        <v>0</v>
      </c>
      <c r="AX56" s="106">
        <f>'005 - SO 901 elektro'!J32</f>
        <v>0</v>
      </c>
      <c r="AY56" s="106">
        <f>'005 - SO 901 elektro'!J33</f>
        <v>0</v>
      </c>
      <c r="AZ56" s="106">
        <f>'005 - SO 901 elektro'!F30</f>
        <v>0</v>
      </c>
      <c r="BA56" s="106">
        <f>'005 - SO 901 elektro'!F31</f>
        <v>0</v>
      </c>
      <c r="BB56" s="106">
        <f>'005 - SO 901 elektro'!F32</f>
        <v>0</v>
      </c>
      <c r="BC56" s="106">
        <f>'005 - SO 901 elektro'!F33</f>
        <v>0</v>
      </c>
      <c r="BD56" s="108">
        <f>'005 - SO 901 elektro'!F34</f>
        <v>0</v>
      </c>
      <c r="BT56" s="104" t="s">
        <v>80</v>
      </c>
      <c r="BV56" s="104" t="s">
        <v>74</v>
      </c>
      <c r="BW56" s="104" t="s">
        <v>94</v>
      </c>
      <c r="BX56" s="104" t="s">
        <v>7</v>
      </c>
      <c r="CL56" s="104" t="s">
        <v>21</v>
      </c>
      <c r="CM56" s="104" t="s">
        <v>82</v>
      </c>
    </row>
    <row r="57" spans="1:91" s="1" customFormat="1" ht="30" customHeight="1" x14ac:dyDescent="0.3">
      <c r="B57" s="39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59"/>
    </row>
    <row r="58" spans="1:91" s="1" customFormat="1" ht="6.95" customHeight="1" x14ac:dyDescent="0.3">
      <c r="B58" s="54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55"/>
      <c r="AP58" s="55"/>
      <c r="AQ58" s="55"/>
      <c r="AR58" s="59"/>
    </row>
  </sheetData>
  <sheetProtection algorithmName="SHA-512" hashValue="U7Bn8t/PhSuRHfEZT4ONGejAgmqmNCwE2s6FtngrXXP/6JekzehGeGB+BatB2+kfW4eDI/p3OYwrBqlZ2GaKbw==" saltValue="7FCg1H82rSAIYuAp7LPIpk/4ysoxSxZCgus3Y9jn15vY2Car5n0bRssEEsjd1fFSqKH8lIrAhHhoyv8DNcraQQ==" spinCount="100000" sheet="1" objects="1" scenarios="1" formatColumns="0" formatRows="0"/>
  <mergeCells count="57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G52:AM52"/>
    <mergeCell ref="D52:H52"/>
    <mergeCell ref="J52:AF52"/>
    <mergeCell ref="AN53:AP53"/>
    <mergeCell ref="AG53:AM53"/>
    <mergeCell ref="D53:H53"/>
    <mergeCell ref="J53:AF53"/>
    <mergeCell ref="AR2:BE2"/>
    <mergeCell ref="AN56:AP56"/>
    <mergeCell ref="AG56:AM56"/>
    <mergeCell ref="D56:H56"/>
    <mergeCell ref="J56:AF56"/>
    <mergeCell ref="AG51:AM51"/>
    <mergeCell ref="AN51:AP51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2:AP52"/>
  </mergeCells>
  <hyperlinks>
    <hyperlink ref="K1:S1" location="C2" display="1) Rekapitulace stavby"/>
    <hyperlink ref="W1:AI1" location="C51" display="2) Rekapitulace objektů stavby a soupisů prací"/>
    <hyperlink ref="A52" location="'001 - SO 901 Portikus'!C2" display="/"/>
    <hyperlink ref="A53" location="'002 - SO 903 Lavice'!C2" display="/"/>
    <hyperlink ref="A54" location="'003 - SO 904 Stromník'!C2" display="/"/>
    <hyperlink ref="A55" location="'004 - SO 905 Přístřešky n...'!C2" display="/"/>
    <hyperlink ref="A56" location="'005 - SO 901 elektro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86"/>
  <sheetViews>
    <sheetView showGridLines="0" workbookViewId="0">
      <pane ySplit="1" topLeftCell="A62" activePane="bottomLeft" state="frozen"/>
      <selection pane="bottomLeft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9"/>
      <c r="B1" s="110"/>
      <c r="C1" s="110"/>
      <c r="D1" s="111" t="s">
        <v>1</v>
      </c>
      <c r="E1" s="110"/>
      <c r="F1" s="112" t="s">
        <v>95</v>
      </c>
      <c r="G1" s="366" t="s">
        <v>96</v>
      </c>
      <c r="H1" s="366"/>
      <c r="I1" s="113"/>
      <c r="J1" s="112" t="s">
        <v>97</v>
      </c>
      <c r="K1" s="111" t="s">
        <v>98</v>
      </c>
      <c r="L1" s="112" t="s">
        <v>99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 x14ac:dyDescent="0.3">
      <c r="L2" s="324"/>
      <c r="M2" s="324"/>
      <c r="N2" s="324"/>
      <c r="O2" s="324"/>
      <c r="P2" s="324"/>
      <c r="Q2" s="324"/>
      <c r="R2" s="324"/>
      <c r="S2" s="324"/>
      <c r="T2" s="324"/>
      <c r="U2" s="324"/>
      <c r="V2" s="324"/>
      <c r="AT2" s="22" t="s">
        <v>81</v>
      </c>
    </row>
    <row r="3" spans="1:70" ht="6.95" customHeight="1" x14ac:dyDescent="0.3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82</v>
      </c>
    </row>
    <row r="4" spans="1:70" ht="36.950000000000003" customHeight="1" x14ac:dyDescent="0.3">
      <c r="B4" s="26"/>
      <c r="C4" s="27"/>
      <c r="D4" s="28" t="s">
        <v>100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 x14ac:dyDescent="0.3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 ht="15" x14ac:dyDescent="0.3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6.5" customHeight="1" x14ac:dyDescent="0.3">
      <c r="B7" s="26"/>
      <c r="C7" s="27"/>
      <c r="D7" s="27"/>
      <c r="E7" s="367" t="str">
        <f>'Rekapitulace stavby'!K6</f>
        <v>Terminál veřejné dopravy Chrudim - způsobilé hlavní náklady</v>
      </c>
      <c r="F7" s="368"/>
      <c r="G7" s="368"/>
      <c r="H7" s="368"/>
      <c r="I7" s="115"/>
      <c r="J7" s="27"/>
      <c r="K7" s="29"/>
    </row>
    <row r="8" spans="1:70" s="1" customFormat="1" ht="15" x14ac:dyDescent="0.3">
      <c r="B8" s="39"/>
      <c r="C8" s="40"/>
      <c r="D8" s="35" t="s">
        <v>101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 x14ac:dyDescent="0.3">
      <c r="B9" s="39"/>
      <c r="C9" s="40"/>
      <c r="D9" s="40"/>
      <c r="E9" s="369" t="s">
        <v>102</v>
      </c>
      <c r="F9" s="370"/>
      <c r="G9" s="370"/>
      <c r="H9" s="370"/>
      <c r="I9" s="116"/>
      <c r="J9" s="40"/>
      <c r="K9" s="43"/>
    </row>
    <row r="10" spans="1:70" s="1" customFormat="1" x14ac:dyDescent="0.3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 x14ac:dyDescent="0.3">
      <c r="B11" s="39"/>
      <c r="C11" s="40"/>
      <c r="D11" s="35" t="s">
        <v>20</v>
      </c>
      <c r="E11" s="40"/>
      <c r="F11" s="33" t="s">
        <v>21</v>
      </c>
      <c r="G11" s="40"/>
      <c r="H11" s="40"/>
      <c r="I11" s="117" t="s">
        <v>22</v>
      </c>
      <c r="J11" s="33" t="s">
        <v>21</v>
      </c>
      <c r="K11" s="43"/>
    </row>
    <row r="12" spans="1:70" s="1" customFormat="1" ht="14.45" customHeight="1" x14ac:dyDescent="0.3">
      <c r="B12" s="39"/>
      <c r="C12" s="40"/>
      <c r="D12" s="35" t="s">
        <v>23</v>
      </c>
      <c r="E12" s="40"/>
      <c r="F12" s="33" t="s">
        <v>103</v>
      </c>
      <c r="G12" s="40"/>
      <c r="H12" s="40"/>
      <c r="I12" s="117" t="s">
        <v>25</v>
      </c>
      <c r="J12" s="118" t="str">
        <f>'Rekapitulace stavby'!AN8</f>
        <v>26. 2. 2018</v>
      </c>
      <c r="K12" s="43"/>
    </row>
    <row r="13" spans="1:70" s="1" customFormat="1" ht="10.9" customHeight="1" x14ac:dyDescent="0.3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 x14ac:dyDescent="0.3">
      <c r="B14" s="39"/>
      <c r="C14" s="40"/>
      <c r="D14" s="35" t="s">
        <v>27</v>
      </c>
      <c r="E14" s="40"/>
      <c r="F14" s="40"/>
      <c r="G14" s="40"/>
      <c r="H14" s="40"/>
      <c r="I14" s="117" t="s">
        <v>28</v>
      </c>
      <c r="J14" s="33" t="str">
        <f>IF('Rekapitulace stavby'!AN10="","",'Rekapitulace stavby'!AN10)</f>
        <v/>
      </c>
      <c r="K14" s="43"/>
    </row>
    <row r="15" spans="1:70" s="1" customFormat="1" ht="18" customHeight="1" x14ac:dyDescent="0.3">
      <c r="B15" s="39"/>
      <c r="C15" s="40"/>
      <c r="D15" s="40"/>
      <c r="E15" s="33" t="str">
        <f>IF('Rekapitulace stavby'!E11="","",'Rekapitulace stavby'!E11)</f>
        <v>Město Chrudim</v>
      </c>
      <c r="F15" s="40"/>
      <c r="G15" s="40"/>
      <c r="H15" s="40"/>
      <c r="I15" s="117" t="s">
        <v>30</v>
      </c>
      <c r="J15" s="33" t="str">
        <f>IF('Rekapitulace stavby'!AN11="","",'Rekapitulace stavby'!AN11)</f>
        <v/>
      </c>
      <c r="K15" s="43"/>
    </row>
    <row r="16" spans="1:70" s="1" customFormat="1" ht="6.95" customHeight="1" x14ac:dyDescent="0.3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 x14ac:dyDescent="0.3">
      <c r="B17" s="39"/>
      <c r="C17" s="40"/>
      <c r="D17" s="35" t="s">
        <v>31</v>
      </c>
      <c r="E17" s="40"/>
      <c r="F17" s="40"/>
      <c r="G17" s="40"/>
      <c r="H17" s="40"/>
      <c r="I17" s="117" t="s">
        <v>28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 x14ac:dyDescent="0.3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30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 x14ac:dyDescent="0.3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 x14ac:dyDescent="0.3">
      <c r="B20" s="39"/>
      <c r="C20" s="40"/>
      <c r="D20" s="35" t="s">
        <v>33</v>
      </c>
      <c r="E20" s="40"/>
      <c r="F20" s="40"/>
      <c r="G20" s="40"/>
      <c r="H20" s="40"/>
      <c r="I20" s="117" t="s">
        <v>28</v>
      </c>
      <c r="J20" s="33" t="str">
        <f>IF('Rekapitulace stavby'!AN16="","",'Rekapitulace stavby'!AN16)</f>
        <v/>
      </c>
      <c r="K20" s="43"/>
    </row>
    <row r="21" spans="2:11" s="1" customFormat="1" ht="18" customHeight="1" x14ac:dyDescent="0.3">
      <c r="B21" s="39"/>
      <c r="C21" s="40"/>
      <c r="D21" s="40"/>
      <c r="E21" s="33" t="str">
        <f>IF('Rekapitulace stavby'!E17="","",'Rekapitulace stavby'!E17)</f>
        <v xml:space="preserve">Ateliér K2 </v>
      </c>
      <c r="F21" s="40"/>
      <c r="G21" s="40"/>
      <c r="H21" s="40"/>
      <c r="I21" s="117" t="s">
        <v>30</v>
      </c>
      <c r="J21" s="33" t="str">
        <f>IF('Rekapitulace stavby'!AN17="","",'Rekapitulace stavby'!AN17)</f>
        <v/>
      </c>
      <c r="K21" s="43"/>
    </row>
    <row r="22" spans="2:11" s="1" customFormat="1" ht="6.95" customHeight="1" x14ac:dyDescent="0.3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 x14ac:dyDescent="0.3">
      <c r="B23" s="39"/>
      <c r="C23" s="40"/>
      <c r="D23" s="35" t="s">
        <v>36</v>
      </c>
      <c r="E23" s="40"/>
      <c r="F23" s="40"/>
      <c r="G23" s="40"/>
      <c r="H23" s="40"/>
      <c r="I23" s="116"/>
      <c r="J23" s="40"/>
      <c r="K23" s="43"/>
    </row>
    <row r="24" spans="2:11" s="6" customFormat="1" ht="16.5" customHeight="1" x14ac:dyDescent="0.3">
      <c r="B24" s="119"/>
      <c r="C24" s="120"/>
      <c r="D24" s="120"/>
      <c r="E24" s="358" t="s">
        <v>21</v>
      </c>
      <c r="F24" s="358"/>
      <c r="G24" s="358"/>
      <c r="H24" s="358"/>
      <c r="I24" s="121"/>
      <c r="J24" s="120"/>
      <c r="K24" s="122"/>
    </row>
    <row r="25" spans="2:11" s="1" customFormat="1" ht="6.95" customHeight="1" x14ac:dyDescent="0.3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 x14ac:dyDescent="0.3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 x14ac:dyDescent="0.3">
      <c r="B27" s="39"/>
      <c r="C27" s="40"/>
      <c r="D27" s="125" t="s">
        <v>38</v>
      </c>
      <c r="E27" s="40"/>
      <c r="F27" s="40"/>
      <c r="G27" s="40"/>
      <c r="H27" s="40"/>
      <c r="I27" s="116"/>
      <c r="J27" s="126">
        <f>ROUND(J87,2)</f>
        <v>0</v>
      </c>
      <c r="K27" s="43"/>
    </row>
    <row r="28" spans="2:11" s="1" customFormat="1" ht="6.95" customHeight="1" x14ac:dyDescent="0.3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 x14ac:dyDescent="0.3">
      <c r="B29" s="39"/>
      <c r="C29" s="40"/>
      <c r="D29" s="40"/>
      <c r="E29" s="40"/>
      <c r="F29" s="44" t="s">
        <v>40</v>
      </c>
      <c r="G29" s="40"/>
      <c r="H29" s="40"/>
      <c r="I29" s="127" t="s">
        <v>39</v>
      </c>
      <c r="J29" s="44" t="s">
        <v>41</v>
      </c>
      <c r="K29" s="43"/>
    </row>
    <row r="30" spans="2:11" s="1" customFormat="1" ht="14.45" customHeight="1" x14ac:dyDescent="0.3">
      <c r="B30" s="39"/>
      <c r="C30" s="40"/>
      <c r="D30" s="47" t="s">
        <v>42</v>
      </c>
      <c r="E30" s="47" t="s">
        <v>43</v>
      </c>
      <c r="F30" s="128">
        <f>ROUND(SUM(BE87:BE185), 2)</f>
        <v>0</v>
      </c>
      <c r="G30" s="40"/>
      <c r="H30" s="40"/>
      <c r="I30" s="129">
        <v>0.21</v>
      </c>
      <c r="J30" s="128">
        <f>ROUND(ROUND((SUM(BE87:BE185)), 2)*I30, 2)</f>
        <v>0</v>
      </c>
      <c r="K30" s="43"/>
    </row>
    <row r="31" spans="2:11" s="1" customFormat="1" ht="14.45" customHeight="1" x14ac:dyDescent="0.3">
      <c r="B31" s="39"/>
      <c r="C31" s="40"/>
      <c r="D31" s="40"/>
      <c r="E31" s="47" t="s">
        <v>44</v>
      </c>
      <c r="F31" s="128">
        <f>ROUND(SUM(BF87:BF185), 2)</f>
        <v>0</v>
      </c>
      <c r="G31" s="40"/>
      <c r="H31" s="40"/>
      <c r="I31" s="129">
        <v>0.15</v>
      </c>
      <c r="J31" s="128">
        <f>ROUND(ROUND((SUM(BF87:BF185)), 2)*I31, 2)</f>
        <v>0</v>
      </c>
      <c r="K31" s="43"/>
    </row>
    <row r="32" spans="2:11" s="1" customFormat="1" ht="14.45" hidden="1" customHeight="1" x14ac:dyDescent="0.3">
      <c r="B32" s="39"/>
      <c r="C32" s="40"/>
      <c r="D32" s="40"/>
      <c r="E32" s="47" t="s">
        <v>45</v>
      </c>
      <c r="F32" s="128">
        <f>ROUND(SUM(BG87:BG185),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 x14ac:dyDescent="0.3">
      <c r="B33" s="39"/>
      <c r="C33" s="40"/>
      <c r="D33" s="40"/>
      <c r="E33" s="47" t="s">
        <v>46</v>
      </c>
      <c r="F33" s="128">
        <f>ROUND(SUM(BH87:BH185),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 x14ac:dyDescent="0.3">
      <c r="B34" s="39"/>
      <c r="C34" s="40"/>
      <c r="D34" s="40"/>
      <c r="E34" s="47" t="s">
        <v>47</v>
      </c>
      <c r="F34" s="128">
        <f>ROUND(SUM(BI87:BI185),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 x14ac:dyDescent="0.3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 x14ac:dyDescent="0.3">
      <c r="B36" s="39"/>
      <c r="C36" s="130"/>
      <c r="D36" s="131" t="s">
        <v>48</v>
      </c>
      <c r="E36" s="77"/>
      <c r="F36" s="77"/>
      <c r="G36" s="132" t="s">
        <v>49</v>
      </c>
      <c r="H36" s="133" t="s">
        <v>50</v>
      </c>
      <c r="I36" s="134"/>
      <c r="J36" s="135">
        <f>SUM(J27:J34)</f>
        <v>0</v>
      </c>
      <c r="K36" s="136"/>
    </row>
    <row r="37" spans="2:11" s="1" customFormat="1" ht="14.45" customHeight="1" x14ac:dyDescent="0.3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 x14ac:dyDescent="0.3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 x14ac:dyDescent="0.3">
      <c r="B42" s="39"/>
      <c r="C42" s="28" t="s">
        <v>104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 x14ac:dyDescent="0.3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 x14ac:dyDescent="0.3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16.5" customHeight="1" x14ac:dyDescent="0.3">
      <c r="B45" s="39"/>
      <c r="C45" s="40"/>
      <c r="D45" s="40"/>
      <c r="E45" s="367" t="str">
        <f>E7</f>
        <v>Terminál veřejné dopravy Chrudim - způsobilé hlavní náklady</v>
      </c>
      <c r="F45" s="368"/>
      <c r="G45" s="368"/>
      <c r="H45" s="368"/>
      <c r="I45" s="116"/>
      <c r="J45" s="40"/>
      <c r="K45" s="43"/>
    </row>
    <row r="46" spans="2:11" s="1" customFormat="1" ht="14.45" customHeight="1" x14ac:dyDescent="0.3">
      <c r="B46" s="39"/>
      <c r="C46" s="35" t="s">
        <v>101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17.25" customHeight="1" x14ac:dyDescent="0.3">
      <c r="B47" s="39"/>
      <c r="C47" s="40"/>
      <c r="D47" s="40"/>
      <c r="E47" s="369" t="str">
        <f>E9</f>
        <v>001 - SO 901 Portikus</v>
      </c>
      <c r="F47" s="370"/>
      <c r="G47" s="370"/>
      <c r="H47" s="370"/>
      <c r="I47" s="116"/>
      <c r="J47" s="40"/>
      <c r="K47" s="43"/>
    </row>
    <row r="48" spans="2:11" s="1" customFormat="1" ht="6.95" customHeight="1" x14ac:dyDescent="0.3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 x14ac:dyDescent="0.3">
      <c r="B49" s="39"/>
      <c r="C49" s="35" t="s">
        <v>23</v>
      </c>
      <c r="D49" s="40"/>
      <c r="E49" s="40"/>
      <c r="F49" s="33" t="str">
        <f>F12</f>
        <v xml:space="preserve"> </v>
      </c>
      <c r="G49" s="40"/>
      <c r="H49" s="40"/>
      <c r="I49" s="117" t="s">
        <v>25</v>
      </c>
      <c r="J49" s="118" t="str">
        <f>IF(J12="","",J12)</f>
        <v>26. 2. 2018</v>
      </c>
      <c r="K49" s="43"/>
    </row>
    <row r="50" spans="2:47" s="1" customFormat="1" ht="6.95" customHeight="1" x14ac:dyDescent="0.3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 ht="15" x14ac:dyDescent="0.3">
      <c r="B51" s="39"/>
      <c r="C51" s="35" t="s">
        <v>27</v>
      </c>
      <c r="D51" s="40"/>
      <c r="E51" s="40"/>
      <c r="F51" s="33" t="str">
        <f>E15</f>
        <v>Město Chrudim</v>
      </c>
      <c r="G51" s="40"/>
      <c r="H51" s="40"/>
      <c r="I51" s="117" t="s">
        <v>33</v>
      </c>
      <c r="J51" s="358" t="str">
        <f>E21</f>
        <v xml:space="preserve">Ateliér K2 </v>
      </c>
      <c r="K51" s="43"/>
    </row>
    <row r="52" spans="2:47" s="1" customFormat="1" ht="14.45" customHeight="1" x14ac:dyDescent="0.3">
      <c r="B52" s="39"/>
      <c r="C52" s="35" t="s">
        <v>31</v>
      </c>
      <c r="D52" s="40"/>
      <c r="E52" s="40"/>
      <c r="F52" s="33" t="str">
        <f>IF(E18="","",E18)</f>
        <v/>
      </c>
      <c r="G52" s="40"/>
      <c r="H52" s="40"/>
      <c r="I52" s="116"/>
      <c r="J52" s="362"/>
      <c r="K52" s="43"/>
    </row>
    <row r="53" spans="2:47" s="1" customFormat="1" ht="10.35" customHeight="1" x14ac:dyDescent="0.3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 x14ac:dyDescent="0.3">
      <c r="B54" s="39"/>
      <c r="C54" s="142" t="s">
        <v>105</v>
      </c>
      <c r="D54" s="130"/>
      <c r="E54" s="130"/>
      <c r="F54" s="130"/>
      <c r="G54" s="130"/>
      <c r="H54" s="130"/>
      <c r="I54" s="143"/>
      <c r="J54" s="144" t="s">
        <v>106</v>
      </c>
      <c r="K54" s="145"/>
    </row>
    <row r="55" spans="2:47" s="1" customFormat="1" ht="10.35" customHeight="1" x14ac:dyDescent="0.3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 x14ac:dyDescent="0.3">
      <c r="B56" s="39"/>
      <c r="C56" s="146" t="s">
        <v>107</v>
      </c>
      <c r="D56" s="40"/>
      <c r="E56" s="40"/>
      <c r="F56" s="40"/>
      <c r="G56" s="40"/>
      <c r="H56" s="40"/>
      <c r="I56" s="116"/>
      <c r="J56" s="126">
        <f>J87</f>
        <v>0</v>
      </c>
      <c r="K56" s="43"/>
      <c r="AU56" s="22" t="s">
        <v>108</v>
      </c>
    </row>
    <row r="57" spans="2:47" s="7" customFormat="1" ht="24.95" customHeight="1" x14ac:dyDescent="0.3">
      <c r="B57" s="147"/>
      <c r="C57" s="148"/>
      <c r="D57" s="149" t="s">
        <v>109</v>
      </c>
      <c r="E57" s="150"/>
      <c r="F57" s="150"/>
      <c r="G57" s="150"/>
      <c r="H57" s="150"/>
      <c r="I57" s="151"/>
      <c r="J57" s="152">
        <f>J88</f>
        <v>0</v>
      </c>
      <c r="K57" s="153"/>
    </row>
    <row r="58" spans="2:47" s="8" customFormat="1" ht="19.899999999999999" customHeight="1" x14ac:dyDescent="0.3">
      <c r="B58" s="154"/>
      <c r="C58" s="155"/>
      <c r="D58" s="156" t="s">
        <v>110</v>
      </c>
      <c r="E58" s="157"/>
      <c r="F58" s="157"/>
      <c r="G58" s="157"/>
      <c r="H58" s="157"/>
      <c r="I58" s="158"/>
      <c r="J58" s="159">
        <f>J89</f>
        <v>0</v>
      </c>
      <c r="K58" s="160"/>
    </row>
    <row r="59" spans="2:47" s="8" customFormat="1" ht="19.899999999999999" customHeight="1" x14ac:dyDescent="0.3">
      <c r="B59" s="154"/>
      <c r="C59" s="155"/>
      <c r="D59" s="156" t="s">
        <v>111</v>
      </c>
      <c r="E59" s="157"/>
      <c r="F59" s="157"/>
      <c r="G59" s="157"/>
      <c r="H59" s="157"/>
      <c r="I59" s="158"/>
      <c r="J59" s="159">
        <f>J104</f>
        <v>0</v>
      </c>
      <c r="K59" s="160"/>
    </row>
    <row r="60" spans="2:47" s="8" customFormat="1" ht="19.899999999999999" customHeight="1" x14ac:dyDescent="0.3">
      <c r="B60" s="154"/>
      <c r="C60" s="155"/>
      <c r="D60" s="156" t="s">
        <v>112</v>
      </c>
      <c r="E60" s="157"/>
      <c r="F60" s="157"/>
      <c r="G60" s="157"/>
      <c r="H60" s="157"/>
      <c r="I60" s="158"/>
      <c r="J60" s="159">
        <f>J107</f>
        <v>0</v>
      </c>
      <c r="K60" s="160"/>
    </row>
    <row r="61" spans="2:47" s="8" customFormat="1" ht="19.899999999999999" customHeight="1" x14ac:dyDescent="0.3">
      <c r="B61" s="154"/>
      <c r="C61" s="155"/>
      <c r="D61" s="156" t="s">
        <v>113</v>
      </c>
      <c r="E61" s="157"/>
      <c r="F61" s="157"/>
      <c r="G61" s="157"/>
      <c r="H61" s="157"/>
      <c r="I61" s="158"/>
      <c r="J61" s="159">
        <f>J147</f>
        <v>0</v>
      </c>
      <c r="K61" s="160"/>
    </row>
    <row r="62" spans="2:47" s="7" customFormat="1" ht="24.95" customHeight="1" x14ac:dyDescent="0.3">
      <c r="B62" s="147"/>
      <c r="C62" s="148"/>
      <c r="D62" s="149" t="s">
        <v>114</v>
      </c>
      <c r="E62" s="150"/>
      <c r="F62" s="150"/>
      <c r="G62" s="150"/>
      <c r="H62" s="150"/>
      <c r="I62" s="151"/>
      <c r="J62" s="152">
        <f>J149</f>
        <v>0</v>
      </c>
      <c r="K62" s="153"/>
    </row>
    <row r="63" spans="2:47" s="8" customFormat="1" ht="19.899999999999999" customHeight="1" x14ac:dyDescent="0.3">
      <c r="B63" s="154"/>
      <c r="C63" s="155"/>
      <c r="D63" s="156" t="s">
        <v>115</v>
      </c>
      <c r="E63" s="157"/>
      <c r="F63" s="157"/>
      <c r="G63" s="157"/>
      <c r="H63" s="157"/>
      <c r="I63" s="158"/>
      <c r="J63" s="159">
        <f>J150</f>
        <v>0</v>
      </c>
      <c r="K63" s="160"/>
    </row>
    <row r="64" spans="2:47" s="8" customFormat="1" ht="19.899999999999999" customHeight="1" x14ac:dyDescent="0.3">
      <c r="B64" s="154"/>
      <c r="C64" s="155"/>
      <c r="D64" s="156" t="s">
        <v>116</v>
      </c>
      <c r="E64" s="157"/>
      <c r="F64" s="157"/>
      <c r="G64" s="157"/>
      <c r="H64" s="157"/>
      <c r="I64" s="158"/>
      <c r="J64" s="159">
        <f>J156</f>
        <v>0</v>
      </c>
      <c r="K64" s="160"/>
    </row>
    <row r="65" spans="2:12" s="8" customFormat="1" ht="19.899999999999999" customHeight="1" x14ac:dyDescent="0.3">
      <c r="B65" s="154"/>
      <c r="C65" s="155"/>
      <c r="D65" s="156" t="s">
        <v>117</v>
      </c>
      <c r="E65" s="157"/>
      <c r="F65" s="157"/>
      <c r="G65" s="157"/>
      <c r="H65" s="157"/>
      <c r="I65" s="158"/>
      <c r="J65" s="159">
        <f>J162</f>
        <v>0</v>
      </c>
      <c r="K65" s="160"/>
    </row>
    <row r="66" spans="2:12" s="7" customFormat="1" ht="24.95" customHeight="1" x14ac:dyDescent="0.3">
      <c r="B66" s="147"/>
      <c r="C66" s="148"/>
      <c r="D66" s="149" t="s">
        <v>118</v>
      </c>
      <c r="E66" s="150"/>
      <c r="F66" s="150"/>
      <c r="G66" s="150"/>
      <c r="H66" s="150"/>
      <c r="I66" s="151"/>
      <c r="J66" s="152">
        <f>J182</f>
        <v>0</v>
      </c>
      <c r="K66" s="153"/>
    </row>
    <row r="67" spans="2:12" s="8" customFormat="1" ht="19.899999999999999" customHeight="1" x14ac:dyDescent="0.3">
      <c r="B67" s="154"/>
      <c r="C67" s="155"/>
      <c r="D67" s="156" t="s">
        <v>119</v>
      </c>
      <c r="E67" s="157"/>
      <c r="F67" s="157"/>
      <c r="G67" s="157"/>
      <c r="H67" s="157"/>
      <c r="I67" s="158"/>
      <c r="J67" s="159">
        <f>J183</f>
        <v>0</v>
      </c>
      <c r="K67" s="160"/>
    </row>
    <row r="68" spans="2:12" s="1" customFormat="1" ht="21.75" customHeight="1" x14ac:dyDescent="0.3">
      <c r="B68" s="39"/>
      <c r="C68" s="40"/>
      <c r="D68" s="40"/>
      <c r="E68" s="40"/>
      <c r="F68" s="40"/>
      <c r="G68" s="40"/>
      <c r="H68" s="40"/>
      <c r="I68" s="116"/>
      <c r="J68" s="40"/>
      <c r="K68" s="43"/>
    </row>
    <row r="69" spans="2:12" s="1" customFormat="1" ht="6.95" customHeight="1" x14ac:dyDescent="0.3">
      <c r="B69" s="54"/>
      <c r="C69" s="55"/>
      <c r="D69" s="55"/>
      <c r="E69" s="55"/>
      <c r="F69" s="55"/>
      <c r="G69" s="55"/>
      <c r="H69" s="55"/>
      <c r="I69" s="137"/>
      <c r="J69" s="55"/>
      <c r="K69" s="56"/>
    </row>
    <row r="73" spans="2:12" s="1" customFormat="1" ht="6.95" customHeight="1" x14ac:dyDescent="0.3">
      <c r="B73" s="57"/>
      <c r="C73" s="58"/>
      <c r="D73" s="58"/>
      <c r="E73" s="58"/>
      <c r="F73" s="58"/>
      <c r="G73" s="58"/>
      <c r="H73" s="58"/>
      <c r="I73" s="140"/>
      <c r="J73" s="58"/>
      <c r="K73" s="58"/>
      <c r="L73" s="59"/>
    </row>
    <row r="74" spans="2:12" s="1" customFormat="1" ht="36.950000000000003" customHeight="1" x14ac:dyDescent="0.3">
      <c r="B74" s="39"/>
      <c r="C74" s="60" t="s">
        <v>120</v>
      </c>
      <c r="D74" s="61"/>
      <c r="E74" s="61"/>
      <c r="F74" s="61"/>
      <c r="G74" s="61"/>
      <c r="H74" s="61"/>
      <c r="I74" s="161"/>
      <c r="J74" s="61"/>
      <c r="K74" s="61"/>
      <c r="L74" s="59"/>
    </row>
    <row r="75" spans="2:12" s="1" customFormat="1" ht="6.95" customHeight="1" x14ac:dyDescent="0.3">
      <c r="B75" s="39"/>
      <c r="C75" s="61"/>
      <c r="D75" s="61"/>
      <c r="E75" s="61"/>
      <c r="F75" s="61"/>
      <c r="G75" s="61"/>
      <c r="H75" s="61"/>
      <c r="I75" s="161"/>
      <c r="J75" s="61"/>
      <c r="K75" s="61"/>
      <c r="L75" s="59"/>
    </row>
    <row r="76" spans="2:12" s="1" customFormat="1" ht="14.45" customHeight="1" x14ac:dyDescent="0.3">
      <c r="B76" s="39"/>
      <c r="C76" s="63" t="s">
        <v>18</v>
      </c>
      <c r="D76" s="61"/>
      <c r="E76" s="61"/>
      <c r="F76" s="61"/>
      <c r="G76" s="61"/>
      <c r="H76" s="61"/>
      <c r="I76" s="161"/>
      <c r="J76" s="61"/>
      <c r="K76" s="61"/>
      <c r="L76" s="59"/>
    </row>
    <row r="77" spans="2:12" s="1" customFormat="1" ht="16.5" customHeight="1" x14ac:dyDescent="0.3">
      <c r="B77" s="39"/>
      <c r="C77" s="61"/>
      <c r="D77" s="61"/>
      <c r="E77" s="363" t="str">
        <f>E7</f>
        <v>Terminál veřejné dopravy Chrudim - způsobilé hlavní náklady</v>
      </c>
      <c r="F77" s="364"/>
      <c r="G77" s="364"/>
      <c r="H77" s="364"/>
      <c r="I77" s="161"/>
      <c r="J77" s="61"/>
      <c r="K77" s="61"/>
      <c r="L77" s="59"/>
    </row>
    <row r="78" spans="2:12" s="1" customFormat="1" ht="14.45" customHeight="1" x14ac:dyDescent="0.3">
      <c r="B78" s="39"/>
      <c r="C78" s="63" t="s">
        <v>101</v>
      </c>
      <c r="D78" s="61"/>
      <c r="E78" s="61"/>
      <c r="F78" s="61"/>
      <c r="G78" s="61"/>
      <c r="H78" s="61"/>
      <c r="I78" s="161"/>
      <c r="J78" s="61"/>
      <c r="K78" s="61"/>
      <c r="L78" s="59"/>
    </row>
    <row r="79" spans="2:12" s="1" customFormat="1" ht="17.25" customHeight="1" x14ac:dyDescent="0.3">
      <c r="B79" s="39"/>
      <c r="C79" s="61"/>
      <c r="D79" s="61"/>
      <c r="E79" s="330" t="str">
        <f>E9</f>
        <v>001 - SO 901 Portikus</v>
      </c>
      <c r="F79" s="365"/>
      <c r="G79" s="365"/>
      <c r="H79" s="365"/>
      <c r="I79" s="161"/>
      <c r="J79" s="61"/>
      <c r="K79" s="61"/>
      <c r="L79" s="59"/>
    </row>
    <row r="80" spans="2:12" s="1" customFormat="1" ht="6.95" customHeight="1" x14ac:dyDescent="0.3">
      <c r="B80" s="39"/>
      <c r="C80" s="61"/>
      <c r="D80" s="61"/>
      <c r="E80" s="61"/>
      <c r="F80" s="61"/>
      <c r="G80" s="61"/>
      <c r="H80" s="61"/>
      <c r="I80" s="161"/>
      <c r="J80" s="61"/>
      <c r="K80" s="61"/>
      <c r="L80" s="59"/>
    </row>
    <row r="81" spans="2:65" s="1" customFormat="1" ht="18" customHeight="1" x14ac:dyDescent="0.3">
      <c r="B81" s="39"/>
      <c r="C81" s="63" t="s">
        <v>23</v>
      </c>
      <c r="D81" s="61"/>
      <c r="E81" s="61"/>
      <c r="F81" s="162" t="str">
        <f>F12</f>
        <v xml:space="preserve"> </v>
      </c>
      <c r="G81" s="61"/>
      <c r="H81" s="61"/>
      <c r="I81" s="163" t="s">
        <v>25</v>
      </c>
      <c r="J81" s="71" t="str">
        <f>IF(J12="","",J12)</f>
        <v>26. 2. 2018</v>
      </c>
      <c r="K81" s="61"/>
      <c r="L81" s="59"/>
    </row>
    <row r="82" spans="2:65" s="1" customFormat="1" ht="6.95" customHeight="1" x14ac:dyDescent="0.3">
      <c r="B82" s="39"/>
      <c r="C82" s="61"/>
      <c r="D82" s="61"/>
      <c r="E82" s="61"/>
      <c r="F82" s="61"/>
      <c r="G82" s="61"/>
      <c r="H82" s="61"/>
      <c r="I82" s="161"/>
      <c r="J82" s="61"/>
      <c r="K82" s="61"/>
      <c r="L82" s="59"/>
    </row>
    <row r="83" spans="2:65" s="1" customFormat="1" ht="15" x14ac:dyDescent="0.3">
      <c r="B83" s="39"/>
      <c r="C83" s="63" t="s">
        <v>27</v>
      </c>
      <c r="D83" s="61"/>
      <c r="E83" s="61"/>
      <c r="F83" s="162" t="str">
        <f>E15</f>
        <v>Město Chrudim</v>
      </c>
      <c r="G83" s="61"/>
      <c r="H83" s="61"/>
      <c r="I83" s="163" t="s">
        <v>33</v>
      </c>
      <c r="J83" s="162" t="str">
        <f>E21</f>
        <v xml:space="preserve">Ateliér K2 </v>
      </c>
      <c r="K83" s="61"/>
      <c r="L83" s="59"/>
    </row>
    <row r="84" spans="2:65" s="1" customFormat="1" ht="14.45" customHeight="1" x14ac:dyDescent="0.3">
      <c r="B84" s="39"/>
      <c r="C84" s="63" t="s">
        <v>31</v>
      </c>
      <c r="D84" s="61"/>
      <c r="E84" s="61"/>
      <c r="F84" s="162" t="str">
        <f>IF(E18="","",E18)</f>
        <v/>
      </c>
      <c r="G84" s="61"/>
      <c r="H84" s="61"/>
      <c r="I84" s="161"/>
      <c r="J84" s="61"/>
      <c r="K84" s="61"/>
      <c r="L84" s="59"/>
    </row>
    <row r="85" spans="2:65" s="1" customFormat="1" ht="10.35" customHeight="1" x14ac:dyDescent="0.3">
      <c r="B85" s="39"/>
      <c r="C85" s="61"/>
      <c r="D85" s="61"/>
      <c r="E85" s="61"/>
      <c r="F85" s="61"/>
      <c r="G85" s="61"/>
      <c r="H85" s="61"/>
      <c r="I85" s="161"/>
      <c r="J85" s="61"/>
      <c r="K85" s="61"/>
      <c r="L85" s="59"/>
    </row>
    <row r="86" spans="2:65" s="9" customFormat="1" ht="29.25" customHeight="1" x14ac:dyDescent="0.3">
      <c r="B86" s="164"/>
      <c r="C86" s="165" t="s">
        <v>121</v>
      </c>
      <c r="D86" s="166" t="s">
        <v>57</v>
      </c>
      <c r="E86" s="166" t="s">
        <v>53</v>
      </c>
      <c r="F86" s="166" t="s">
        <v>122</v>
      </c>
      <c r="G86" s="166" t="s">
        <v>123</v>
      </c>
      <c r="H86" s="166" t="s">
        <v>124</v>
      </c>
      <c r="I86" s="167" t="s">
        <v>125</v>
      </c>
      <c r="J86" s="166" t="s">
        <v>106</v>
      </c>
      <c r="K86" s="168" t="s">
        <v>126</v>
      </c>
      <c r="L86" s="169"/>
      <c r="M86" s="79" t="s">
        <v>127</v>
      </c>
      <c r="N86" s="80" t="s">
        <v>42</v>
      </c>
      <c r="O86" s="80" t="s">
        <v>128</v>
      </c>
      <c r="P86" s="80" t="s">
        <v>129</v>
      </c>
      <c r="Q86" s="80" t="s">
        <v>130</v>
      </c>
      <c r="R86" s="80" t="s">
        <v>131</v>
      </c>
      <c r="S86" s="80" t="s">
        <v>132</v>
      </c>
      <c r="T86" s="81" t="s">
        <v>133</v>
      </c>
    </row>
    <row r="87" spans="2:65" s="1" customFormat="1" ht="29.25" customHeight="1" x14ac:dyDescent="0.35">
      <c r="B87" s="39"/>
      <c r="C87" s="85" t="s">
        <v>107</v>
      </c>
      <c r="D87" s="61"/>
      <c r="E87" s="61"/>
      <c r="F87" s="61"/>
      <c r="G87" s="61"/>
      <c r="H87" s="61"/>
      <c r="I87" s="161"/>
      <c r="J87" s="170">
        <f>BK87</f>
        <v>0</v>
      </c>
      <c r="K87" s="61"/>
      <c r="L87" s="59"/>
      <c r="M87" s="82"/>
      <c r="N87" s="83"/>
      <c r="O87" s="83"/>
      <c r="P87" s="171">
        <f>P88+P149+P182</f>
        <v>0</v>
      </c>
      <c r="Q87" s="83"/>
      <c r="R87" s="171">
        <f>R88+R149+R182</f>
        <v>32.950054979999997</v>
      </c>
      <c r="S87" s="83"/>
      <c r="T87" s="172">
        <f>T88+T149+T182</f>
        <v>0</v>
      </c>
      <c r="AT87" s="22" t="s">
        <v>71</v>
      </c>
      <c r="AU87" s="22" t="s">
        <v>108</v>
      </c>
      <c r="BK87" s="173">
        <f>BK88+BK149+BK182</f>
        <v>0</v>
      </c>
    </row>
    <row r="88" spans="2:65" s="10" customFormat="1" ht="37.35" customHeight="1" x14ac:dyDescent="0.35">
      <c r="B88" s="174"/>
      <c r="C88" s="175"/>
      <c r="D88" s="176" t="s">
        <v>71</v>
      </c>
      <c r="E88" s="177" t="s">
        <v>134</v>
      </c>
      <c r="F88" s="177" t="s">
        <v>135</v>
      </c>
      <c r="G88" s="175"/>
      <c r="H88" s="175"/>
      <c r="I88" s="178"/>
      <c r="J88" s="179">
        <f>BK88</f>
        <v>0</v>
      </c>
      <c r="K88" s="175"/>
      <c r="L88" s="180"/>
      <c r="M88" s="181"/>
      <c r="N88" s="182"/>
      <c r="O88" s="182"/>
      <c r="P88" s="183">
        <f>P89+P104+P107+P147</f>
        <v>0</v>
      </c>
      <c r="Q88" s="182"/>
      <c r="R88" s="183">
        <f>R89+R104+R107+R147</f>
        <v>18.297334979999999</v>
      </c>
      <c r="S88" s="182"/>
      <c r="T88" s="184">
        <f>T89+T104+T107+T147</f>
        <v>0</v>
      </c>
      <c r="AR88" s="185" t="s">
        <v>80</v>
      </c>
      <c r="AT88" s="186" t="s">
        <v>71</v>
      </c>
      <c r="AU88" s="186" t="s">
        <v>72</v>
      </c>
      <c r="AY88" s="185" t="s">
        <v>136</v>
      </c>
      <c r="BK88" s="187">
        <f>BK89+BK104+BK107+BK147</f>
        <v>0</v>
      </c>
    </row>
    <row r="89" spans="2:65" s="10" customFormat="1" ht="19.899999999999999" customHeight="1" x14ac:dyDescent="0.3">
      <c r="B89" s="174"/>
      <c r="C89" s="175"/>
      <c r="D89" s="176" t="s">
        <v>71</v>
      </c>
      <c r="E89" s="188" t="s">
        <v>82</v>
      </c>
      <c r="F89" s="188" t="s">
        <v>137</v>
      </c>
      <c r="G89" s="175"/>
      <c r="H89" s="175"/>
      <c r="I89" s="178"/>
      <c r="J89" s="189">
        <f>BK89</f>
        <v>0</v>
      </c>
      <c r="K89" s="175"/>
      <c r="L89" s="180"/>
      <c r="M89" s="181"/>
      <c r="N89" s="182"/>
      <c r="O89" s="182"/>
      <c r="P89" s="183">
        <f>SUM(P90:P103)</f>
        <v>0</v>
      </c>
      <c r="Q89" s="182"/>
      <c r="R89" s="183">
        <f>SUM(R90:R103)</f>
        <v>16.611848999999999</v>
      </c>
      <c r="S89" s="182"/>
      <c r="T89" s="184">
        <f>SUM(T90:T103)</f>
        <v>0</v>
      </c>
      <c r="AR89" s="185" t="s">
        <v>80</v>
      </c>
      <c r="AT89" s="186" t="s">
        <v>71</v>
      </c>
      <c r="AU89" s="186" t="s">
        <v>80</v>
      </c>
      <c r="AY89" s="185" t="s">
        <v>136</v>
      </c>
      <c r="BK89" s="187">
        <f>SUM(BK90:BK103)</f>
        <v>0</v>
      </c>
    </row>
    <row r="90" spans="2:65" s="1" customFormat="1" ht="25.5" customHeight="1" x14ac:dyDescent="0.3">
      <c r="B90" s="39"/>
      <c r="C90" s="190" t="s">
        <v>80</v>
      </c>
      <c r="D90" s="190" t="s">
        <v>138</v>
      </c>
      <c r="E90" s="191" t="s">
        <v>139</v>
      </c>
      <c r="F90" s="192" t="s">
        <v>140</v>
      </c>
      <c r="G90" s="193" t="s">
        <v>141</v>
      </c>
      <c r="H90" s="194">
        <v>6.2</v>
      </c>
      <c r="I90" s="195"/>
      <c r="J90" s="196">
        <f>ROUND(I90*H90,2)</f>
        <v>0</v>
      </c>
      <c r="K90" s="192" t="s">
        <v>142</v>
      </c>
      <c r="L90" s="59"/>
      <c r="M90" s="197" t="s">
        <v>21</v>
      </c>
      <c r="N90" s="198" t="s">
        <v>43</v>
      </c>
      <c r="O90" s="40"/>
      <c r="P90" s="199">
        <f>O90*H90</f>
        <v>0</v>
      </c>
      <c r="Q90" s="199">
        <v>4.0000000000000003E-5</v>
      </c>
      <c r="R90" s="199">
        <f>Q90*H90</f>
        <v>2.4800000000000001E-4</v>
      </c>
      <c r="S90" s="199">
        <v>0</v>
      </c>
      <c r="T90" s="200">
        <f>S90*H90</f>
        <v>0</v>
      </c>
      <c r="AR90" s="22" t="s">
        <v>143</v>
      </c>
      <c r="AT90" s="22" t="s">
        <v>138</v>
      </c>
      <c r="AU90" s="22" t="s">
        <v>82</v>
      </c>
      <c r="AY90" s="22" t="s">
        <v>136</v>
      </c>
      <c r="BE90" s="201">
        <f>IF(N90="základní",J90,0)</f>
        <v>0</v>
      </c>
      <c r="BF90" s="201">
        <f>IF(N90="snížená",J90,0)</f>
        <v>0</v>
      </c>
      <c r="BG90" s="201">
        <f>IF(N90="zákl. přenesená",J90,0)</f>
        <v>0</v>
      </c>
      <c r="BH90" s="201">
        <f>IF(N90="sníž. přenesená",J90,0)</f>
        <v>0</v>
      </c>
      <c r="BI90" s="201">
        <f>IF(N90="nulová",J90,0)</f>
        <v>0</v>
      </c>
      <c r="BJ90" s="22" t="s">
        <v>80</v>
      </c>
      <c r="BK90" s="201">
        <f>ROUND(I90*H90,2)</f>
        <v>0</v>
      </c>
      <c r="BL90" s="22" t="s">
        <v>143</v>
      </c>
      <c r="BM90" s="22" t="s">
        <v>144</v>
      </c>
    </row>
    <row r="91" spans="2:65" s="11" customFormat="1" x14ac:dyDescent="0.3">
      <c r="B91" s="202"/>
      <c r="C91" s="203"/>
      <c r="D91" s="204" t="s">
        <v>145</v>
      </c>
      <c r="E91" s="205" t="s">
        <v>21</v>
      </c>
      <c r="F91" s="206" t="s">
        <v>146</v>
      </c>
      <c r="G91" s="203"/>
      <c r="H91" s="207">
        <v>6.2</v>
      </c>
      <c r="I91" s="208"/>
      <c r="J91" s="203"/>
      <c r="K91" s="203"/>
      <c r="L91" s="209"/>
      <c r="M91" s="210"/>
      <c r="N91" s="211"/>
      <c r="O91" s="211"/>
      <c r="P91" s="211"/>
      <c r="Q91" s="211"/>
      <c r="R91" s="211"/>
      <c r="S91" s="211"/>
      <c r="T91" s="212"/>
      <c r="AT91" s="213" t="s">
        <v>145</v>
      </c>
      <c r="AU91" s="213" t="s">
        <v>82</v>
      </c>
      <c r="AV91" s="11" t="s">
        <v>82</v>
      </c>
      <c r="AW91" s="11" t="s">
        <v>35</v>
      </c>
      <c r="AX91" s="11" t="s">
        <v>80</v>
      </c>
      <c r="AY91" s="213" t="s">
        <v>136</v>
      </c>
    </row>
    <row r="92" spans="2:65" s="1" customFormat="1" ht="25.5" customHeight="1" x14ac:dyDescent="0.3">
      <c r="B92" s="39"/>
      <c r="C92" s="190" t="s">
        <v>82</v>
      </c>
      <c r="D92" s="190" t="s">
        <v>138</v>
      </c>
      <c r="E92" s="191" t="s">
        <v>147</v>
      </c>
      <c r="F92" s="192" t="s">
        <v>148</v>
      </c>
      <c r="G92" s="193" t="s">
        <v>141</v>
      </c>
      <c r="H92" s="194">
        <v>1.8</v>
      </c>
      <c r="I92" s="195"/>
      <c r="J92" s="196">
        <f>ROUND(I92*H92,2)</f>
        <v>0</v>
      </c>
      <c r="K92" s="192" t="s">
        <v>142</v>
      </c>
      <c r="L92" s="59"/>
      <c r="M92" s="197" t="s">
        <v>21</v>
      </c>
      <c r="N92" s="198" t="s">
        <v>43</v>
      </c>
      <c r="O92" s="40"/>
      <c r="P92" s="199">
        <f>O92*H92</f>
        <v>0</v>
      </c>
      <c r="Q92" s="199">
        <v>4.0000000000000003E-5</v>
      </c>
      <c r="R92" s="199">
        <f>Q92*H92</f>
        <v>7.2000000000000002E-5</v>
      </c>
      <c r="S92" s="199">
        <v>0</v>
      </c>
      <c r="T92" s="200">
        <f>S92*H92</f>
        <v>0</v>
      </c>
      <c r="AR92" s="22" t="s">
        <v>143</v>
      </c>
      <c r="AT92" s="22" t="s">
        <v>138</v>
      </c>
      <c r="AU92" s="22" t="s">
        <v>82</v>
      </c>
      <c r="AY92" s="22" t="s">
        <v>136</v>
      </c>
      <c r="BE92" s="201">
        <f>IF(N92="základní",J92,0)</f>
        <v>0</v>
      </c>
      <c r="BF92" s="201">
        <f>IF(N92="snížená",J92,0)</f>
        <v>0</v>
      </c>
      <c r="BG92" s="201">
        <f>IF(N92="zákl. přenesená",J92,0)</f>
        <v>0</v>
      </c>
      <c r="BH92" s="201">
        <f>IF(N92="sníž. přenesená",J92,0)</f>
        <v>0</v>
      </c>
      <c r="BI92" s="201">
        <f>IF(N92="nulová",J92,0)</f>
        <v>0</v>
      </c>
      <c r="BJ92" s="22" t="s">
        <v>80</v>
      </c>
      <c r="BK92" s="201">
        <f>ROUND(I92*H92,2)</f>
        <v>0</v>
      </c>
      <c r="BL92" s="22" t="s">
        <v>143</v>
      </c>
      <c r="BM92" s="22" t="s">
        <v>149</v>
      </c>
    </row>
    <row r="93" spans="2:65" s="11" customFormat="1" x14ac:dyDescent="0.3">
      <c r="B93" s="202"/>
      <c r="C93" s="203"/>
      <c r="D93" s="204" t="s">
        <v>145</v>
      </c>
      <c r="E93" s="205" t="s">
        <v>21</v>
      </c>
      <c r="F93" s="206" t="s">
        <v>150</v>
      </c>
      <c r="G93" s="203"/>
      <c r="H93" s="207">
        <v>1.8</v>
      </c>
      <c r="I93" s="208"/>
      <c r="J93" s="203"/>
      <c r="K93" s="203"/>
      <c r="L93" s="209"/>
      <c r="M93" s="210"/>
      <c r="N93" s="211"/>
      <c r="O93" s="211"/>
      <c r="P93" s="211"/>
      <c r="Q93" s="211"/>
      <c r="R93" s="211"/>
      <c r="S93" s="211"/>
      <c r="T93" s="212"/>
      <c r="AT93" s="213" t="s">
        <v>145</v>
      </c>
      <c r="AU93" s="213" t="s">
        <v>82</v>
      </c>
      <c r="AV93" s="11" t="s">
        <v>82</v>
      </c>
      <c r="AW93" s="11" t="s">
        <v>35</v>
      </c>
      <c r="AX93" s="11" t="s">
        <v>80</v>
      </c>
      <c r="AY93" s="213" t="s">
        <v>136</v>
      </c>
    </row>
    <row r="94" spans="2:65" s="1" customFormat="1" ht="38.25" customHeight="1" x14ac:dyDescent="0.3">
      <c r="B94" s="39"/>
      <c r="C94" s="190" t="s">
        <v>151</v>
      </c>
      <c r="D94" s="190" t="s">
        <v>138</v>
      </c>
      <c r="E94" s="191" t="s">
        <v>152</v>
      </c>
      <c r="F94" s="192" t="s">
        <v>153</v>
      </c>
      <c r="G94" s="193" t="s">
        <v>141</v>
      </c>
      <c r="H94" s="194">
        <v>6.2</v>
      </c>
      <c r="I94" s="195"/>
      <c r="J94" s="196">
        <f>ROUND(I94*H94,2)</f>
        <v>0</v>
      </c>
      <c r="K94" s="192" t="s">
        <v>142</v>
      </c>
      <c r="L94" s="59"/>
      <c r="M94" s="197" t="s">
        <v>21</v>
      </c>
      <c r="N94" s="198" t="s">
        <v>43</v>
      </c>
      <c r="O94" s="40"/>
      <c r="P94" s="199">
        <f>O94*H94</f>
        <v>0</v>
      </c>
      <c r="Q94" s="199">
        <v>0</v>
      </c>
      <c r="R94" s="199">
        <f>Q94*H94</f>
        <v>0</v>
      </c>
      <c r="S94" s="199">
        <v>0</v>
      </c>
      <c r="T94" s="200">
        <f>S94*H94</f>
        <v>0</v>
      </c>
      <c r="AR94" s="22" t="s">
        <v>143</v>
      </c>
      <c r="AT94" s="22" t="s">
        <v>138</v>
      </c>
      <c r="AU94" s="22" t="s">
        <v>82</v>
      </c>
      <c r="AY94" s="22" t="s">
        <v>136</v>
      </c>
      <c r="BE94" s="201">
        <f>IF(N94="základní",J94,0)</f>
        <v>0</v>
      </c>
      <c r="BF94" s="201">
        <f>IF(N94="snížená",J94,0)</f>
        <v>0</v>
      </c>
      <c r="BG94" s="201">
        <f>IF(N94="zákl. přenesená",J94,0)</f>
        <v>0</v>
      </c>
      <c r="BH94" s="201">
        <f>IF(N94="sníž. přenesená",J94,0)</f>
        <v>0</v>
      </c>
      <c r="BI94" s="201">
        <f>IF(N94="nulová",J94,0)</f>
        <v>0</v>
      </c>
      <c r="BJ94" s="22" t="s">
        <v>80</v>
      </c>
      <c r="BK94" s="201">
        <f>ROUND(I94*H94,2)</f>
        <v>0</v>
      </c>
      <c r="BL94" s="22" t="s">
        <v>143</v>
      </c>
      <c r="BM94" s="22" t="s">
        <v>154</v>
      </c>
    </row>
    <row r="95" spans="2:65" s="11" customFormat="1" x14ac:dyDescent="0.3">
      <c r="B95" s="202"/>
      <c r="C95" s="203"/>
      <c r="D95" s="204" t="s">
        <v>145</v>
      </c>
      <c r="E95" s="205" t="s">
        <v>21</v>
      </c>
      <c r="F95" s="206" t="s">
        <v>146</v>
      </c>
      <c r="G95" s="203"/>
      <c r="H95" s="207">
        <v>6.2</v>
      </c>
      <c r="I95" s="208"/>
      <c r="J95" s="203"/>
      <c r="K95" s="203"/>
      <c r="L95" s="209"/>
      <c r="M95" s="210"/>
      <c r="N95" s="211"/>
      <c r="O95" s="211"/>
      <c r="P95" s="211"/>
      <c r="Q95" s="211"/>
      <c r="R95" s="211"/>
      <c r="S95" s="211"/>
      <c r="T95" s="212"/>
      <c r="AT95" s="213" t="s">
        <v>145</v>
      </c>
      <c r="AU95" s="213" t="s">
        <v>82</v>
      </c>
      <c r="AV95" s="11" t="s">
        <v>82</v>
      </c>
      <c r="AW95" s="11" t="s">
        <v>35</v>
      </c>
      <c r="AX95" s="11" t="s">
        <v>80</v>
      </c>
      <c r="AY95" s="213" t="s">
        <v>136</v>
      </c>
    </row>
    <row r="96" spans="2:65" s="1" customFormat="1" ht="38.25" customHeight="1" x14ac:dyDescent="0.3">
      <c r="B96" s="39"/>
      <c r="C96" s="190" t="s">
        <v>143</v>
      </c>
      <c r="D96" s="190" t="s">
        <v>138</v>
      </c>
      <c r="E96" s="191" t="s">
        <v>152</v>
      </c>
      <c r="F96" s="192" t="s">
        <v>153</v>
      </c>
      <c r="G96" s="193" t="s">
        <v>141</v>
      </c>
      <c r="H96" s="194">
        <v>1.8</v>
      </c>
      <c r="I96" s="195"/>
      <c r="J96" s="196">
        <f>ROUND(I96*H96,2)</f>
        <v>0</v>
      </c>
      <c r="K96" s="192" t="s">
        <v>142</v>
      </c>
      <c r="L96" s="59"/>
      <c r="M96" s="197" t="s">
        <v>21</v>
      </c>
      <c r="N96" s="198" t="s">
        <v>43</v>
      </c>
      <c r="O96" s="40"/>
      <c r="P96" s="199">
        <f>O96*H96</f>
        <v>0</v>
      </c>
      <c r="Q96" s="199">
        <v>0</v>
      </c>
      <c r="R96" s="199">
        <f>Q96*H96</f>
        <v>0</v>
      </c>
      <c r="S96" s="199">
        <v>0</v>
      </c>
      <c r="T96" s="200">
        <f>S96*H96</f>
        <v>0</v>
      </c>
      <c r="AR96" s="22" t="s">
        <v>143</v>
      </c>
      <c r="AT96" s="22" t="s">
        <v>138</v>
      </c>
      <c r="AU96" s="22" t="s">
        <v>82</v>
      </c>
      <c r="AY96" s="22" t="s">
        <v>136</v>
      </c>
      <c r="BE96" s="201">
        <f>IF(N96="základní",J96,0)</f>
        <v>0</v>
      </c>
      <c r="BF96" s="201">
        <f>IF(N96="snížená",J96,0)</f>
        <v>0</v>
      </c>
      <c r="BG96" s="201">
        <f>IF(N96="zákl. přenesená",J96,0)</f>
        <v>0</v>
      </c>
      <c r="BH96" s="201">
        <f>IF(N96="sníž. přenesená",J96,0)</f>
        <v>0</v>
      </c>
      <c r="BI96" s="201">
        <f>IF(N96="nulová",J96,0)</f>
        <v>0</v>
      </c>
      <c r="BJ96" s="22" t="s">
        <v>80</v>
      </c>
      <c r="BK96" s="201">
        <f>ROUND(I96*H96,2)</f>
        <v>0</v>
      </c>
      <c r="BL96" s="22" t="s">
        <v>143</v>
      </c>
      <c r="BM96" s="22" t="s">
        <v>155</v>
      </c>
    </row>
    <row r="97" spans="2:65" s="11" customFormat="1" x14ac:dyDescent="0.3">
      <c r="B97" s="202"/>
      <c r="C97" s="203"/>
      <c r="D97" s="204" t="s">
        <v>145</v>
      </c>
      <c r="E97" s="205" t="s">
        <v>21</v>
      </c>
      <c r="F97" s="206" t="s">
        <v>150</v>
      </c>
      <c r="G97" s="203"/>
      <c r="H97" s="207">
        <v>1.8</v>
      </c>
      <c r="I97" s="208"/>
      <c r="J97" s="203"/>
      <c r="K97" s="203"/>
      <c r="L97" s="209"/>
      <c r="M97" s="210"/>
      <c r="N97" s="211"/>
      <c r="O97" s="211"/>
      <c r="P97" s="211"/>
      <c r="Q97" s="211"/>
      <c r="R97" s="211"/>
      <c r="S97" s="211"/>
      <c r="T97" s="212"/>
      <c r="AT97" s="213" t="s">
        <v>145</v>
      </c>
      <c r="AU97" s="213" t="s">
        <v>82</v>
      </c>
      <c r="AV97" s="11" t="s">
        <v>82</v>
      </c>
      <c r="AW97" s="11" t="s">
        <v>35</v>
      </c>
      <c r="AX97" s="11" t="s">
        <v>80</v>
      </c>
      <c r="AY97" s="213" t="s">
        <v>136</v>
      </c>
    </row>
    <row r="98" spans="2:65" s="1" customFormat="1" ht="16.5" customHeight="1" x14ac:dyDescent="0.3">
      <c r="B98" s="39"/>
      <c r="C98" s="214" t="s">
        <v>156</v>
      </c>
      <c r="D98" s="214" t="s">
        <v>157</v>
      </c>
      <c r="E98" s="215" t="s">
        <v>158</v>
      </c>
      <c r="F98" s="216" t="s">
        <v>159</v>
      </c>
      <c r="G98" s="217" t="s">
        <v>160</v>
      </c>
      <c r="H98" s="218">
        <v>4.9809999999999999</v>
      </c>
      <c r="I98" s="219"/>
      <c r="J98" s="220">
        <f>ROUND(I98*H98,2)</f>
        <v>0</v>
      </c>
      <c r="K98" s="216" t="s">
        <v>142</v>
      </c>
      <c r="L98" s="221"/>
      <c r="M98" s="222" t="s">
        <v>21</v>
      </c>
      <c r="N98" s="223" t="s">
        <v>43</v>
      </c>
      <c r="O98" s="40"/>
      <c r="P98" s="199">
        <f>O98*H98</f>
        <v>0</v>
      </c>
      <c r="Q98" s="199">
        <v>2.4289999999999998</v>
      </c>
      <c r="R98" s="199">
        <f>Q98*H98</f>
        <v>12.098849</v>
      </c>
      <c r="S98" s="199">
        <v>0</v>
      </c>
      <c r="T98" s="200">
        <f>S98*H98</f>
        <v>0</v>
      </c>
      <c r="AR98" s="22" t="s">
        <v>161</v>
      </c>
      <c r="AT98" s="22" t="s">
        <v>157</v>
      </c>
      <c r="AU98" s="22" t="s">
        <v>82</v>
      </c>
      <c r="AY98" s="22" t="s">
        <v>136</v>
      </c>
      <c r="BE98" s="201">
        <f>IF(N98="základní",J98,0)</f>
        <v>0</v>
      </c>
      <c r="BF98" s="201">
        <f>IF(N98="snížená",J98,0)</f>
        <v>0</v>
      </c>
      <c r="BG98" s="201">
        <f>IF(N98="zákl. přenesená",J98,0)</f>
        <v>0</v>
      </c>
      <c r="BH98" s="201">
        <f>IF(N98="sníž. přenesená",J98,0)</f>
        <v>0</v>
      </c>
      <c r="BI98" s="201">
        <f>IF(N98="nulová",J98,0)</f>
        <v>0</v>
      </c>
      <c r="BJ98" s="22" t="s">
        <v>80</v>
      </c>
      <c r="BK98" s="201">
        <f>ROUND(I98*H98,2)</f>
        <v>0</v>
      </c>
      <c r="BL98" s="22" t="s">
        <v>143</v>
      </c>
      <c r="BM98" s="22" t="s">
        <v>162</v>
      </c>
    </row>
    <row r="99" spans="2:65" s="11" customFormat="1" x14ac:dyDescent="0.3">
      <c r="B99" s="202"/>
      <c r="C99" s="203"/>
      <c r="D99" s="204" t="s">
        <v>145</v>
      </c>
      <c r="E99" s="205" t="s">
        <v>21</v>
      </c>
      <c r="F99" s="206" t="s">
        <v>163</v>
      </c>
      <c r="G99" s="203"/>
      <c r="H99" s="207">
        <v>4.5279999999999996</v>
      </c>
      <c r="I99" s="208"/>
      <c r="J99" s="203"/>
      <c r="K99" s="203"/>
      <c r="L99" s="209"/>
      <c r="M99" s="210"/>
      <c r="N99" s="211"/>
      <c r="O99" s="211"/>
      <c r="P99" s="211"/>
      <c r="Q99" s="211"/>
      <c r="R99" s="211"/>
      <c r="S99" s="211"/>
      <c r="T99" s="212"/>
      <c r="AT99" s="213" t="s">
        <v>145</v>
      </c>
      <c r="AU99" s="213" t="s">
        <v>82</v>
      </c>
      <c r="AV99" s="11" t="s">
        <v>82</v>
      </c>
      <c r="AW99" s="11" t="s">
        <v>35</v>
      </c>
      <c r="AX99" s="11" t="s">
        <v>72</v>
      </c>
      <c r="AY99" s="213" t="s">
        <v>136</v>
      </c>
    </row>
    <row r="100" spans="2:65" s="12" customFormat="1" x14ac:dyDescent="0.3">
      <c r="B100" s="224"/>
      <c r="C100" s="225"/>
      <c r="D100" s="204" t="s">
        <v>145</v>
      </c>
      <c r="E100" s="226" t="s">
        <v>21</v>
      </c>
      <c r="F100" s="227" t="s">
        <v>164</v>
      </c>
      <c r="G100" s="225"/>
      <c r="H100" s="228">
        <v>4.5279999999999996</v>
      </c>
      <c r="I100" s="229"/>
      <c r="J100" s="225"/>
      <c r="K100" s="225"/>
      <c r="L100" s="230"/>
      <c r="M100" s="231"/>
      <c r="N100" s="232"/>
      <c r="O100" s="232"/>
      <c r="P100" s="232"/>
      <c r="Q100" s="232"/>
      <c r="R100" s="232"/>
      <c r="S100" s="232"/>
      <c r="T100" s="233"/>
      <c r="AT100" s="234" t="s">
        <v>145</v>
      </c>
      <c r="AU100" s="234" t="s">
        <v>82</v>
      </c>
      <c r="AV100" s="12" t="s">
        <v>143</v>
      </c>
      <c r="AW100" s="12" t="s">
        <v>35</v>
      </c>
      <c r="AX100" s="12" t="s">
        <v>80</v>
      </c>
      <c r="AY100" s="234" t="s">
        <v>136</v>
      </c>
    </row>
    <row r="101" spans="2:65" s="11" customFormat="1" x14ac:dyDescent="0.3">
      <c r="B101" s="202"/>
      <c r="C101" s="203"/>
      <c r="D101" s="204" t="s">
        <v>145</v>
      </c>
      <c r="E101" s="203"/>
      <c r="F101" s="206" t="s">
        <v>165</v>
      </c>
      <c r="G101" s="203"/>
      <c r="H101" s="207">
        <v>4.9809999999999999</v>
      </c>
      <c r="I101" s="208"/>
      <c r="J101" s="203"/>
      <c r="K101" s="203"/>
      <c r="L101" s="209"/>
      <c r="M101" s="210"/>
      <c r="N101" s="211"/>
      <c r="O101" s="211"/>
      <c r="P101" s="211"/>
      <c r="Q101" s="211"/>
      <c r="R101" s="211"/>
      <c r="S101" s="211"/>
      <c r="T101" s="212"/>
      <c r="AT101" s="213" t="s">
        <v>145</v>
      </c>
      <c r="AU101" s="213" t="s">
        <v>82</v>
      </c>
      <c r="AV101" s="11" t="s">
        <v>82</v>
      </c>
      <c r="AW101" s="11" t="s">
        <v>6</v>
      </c>
      <c r="AX101" s="11" t="s">
        <v>80</v>
      </c>
      <c r="AY101" s="213" t="s">
        <v>136</v>
      </c>
    </row>
    <row r="102" spans="2:65" s="1" customFormat="1" ht="25.5" customHeight="1" x14ac:dyDescent="0.3">
      <c r="B102" s="39"/>
      <c r="C102" s="190" t="s">
        <v>166</v>
      </c>
      <c r="D102" s="190" t="s">
        <v>138</v>
      </c>
      <c r="E102" s="191" t="s">
        <v>167</v>
      </c>
      <c r="F102" s="192" t="s">
        <v>168</v>
      </c>
      <c r="G102" s="193" t="s">
        <v>160</v>
      </c>
      <c r="H102" s="194">
        <v>2</v>
      </c>
      <c r="I102" s="195"/>
      <c r="J102" s="196">
        <f>ROUND(I102*H102,2)</f>
        <v>0</v>
      </c>
      <c r="K102" s="192" t="s">
        <v>142</v>
      </c>
      <c r="L102" s="59"/>
      <c r="M102" s="197" t="s">
        <v>21</v>
      </c>
      <c r="N102" s="198" t="s">
        <v>43</v>
      </c>
      <c r="O102" s="40"/>
      <c r="P102" s="199">
        <f>O102*H102</f>
        <v>0</v>
      </c>
      <c r="Q102" s="199">
        <v>2.2563399999999998</v>
      </c>
      <c r="R102" s="199">
        <f>Q102*H102</f>
        <v>4.5126799999999996</v>
      </c>
      <c r="S102" s="199">
        <v>0</v>
      </c>
      <c r="T102" s="200">
        <f>S102*H102</f>
        <v>0</v>
      </c>
      <c r="AR102" s="22" t="s">
        <v>143</v>
      </c>
      <c r="AT102" s="22" t="s">
        <v>138</v>
      </c>
      <c r="AU102" s="22" t="s">
        <v>82</v>
      </c>
      <c r="AY102" s="22" t="s">
        <v>136</v>
      </c>
      <c r="BE102" s="201">
        <f>IF(N102="základní",J102,0)</f>
        <v>0</v>
      </c>
      <c r="BF102" s="201">
        <f>IF(N102="snížená",J102,0)</f>
        <v>0</v>
      </c>
      <c r="BG102" s="201">
        <f>IF(N102="zákl. přenesená",J102,0)</f>
        <v>0</v>
      </c>
      <c r="BH102" s="201">
        <f>IF(N102="sníž. přenesená",J102,0)</f>
        <v>0</v>
      </c>
      <c r="BI102" s="201">
        <f>IF(N102="nulová",J102,0)</f>
        <v>0</v>
      </c>
      <c r="BJ102" s="22" t="s">
        <v>80</v>
      </c>
      <c r="BK102" s="201">
        <f>ROUND(I102*H102,2)</f>
        <v>0</v>
      </c>
      <c r="BL102" s="22" t="s">
        <v>143</v>
      </c>
      <c r="BM102" s="22" t="s">
        <v>169</v>
      </c>
    </row>
    <row r="103" spans="2:65" s="11" customFormat="1" x14ac:dyDescent="0.3">
      <c r="B103" s="202"/>
      <c r="C103" s="203"/>
      <c r="D103" s="204" t="s">
        <v>145</v>
      </c>
      <c r="E103" s="205" t="s">
        <v>21</v>
      </c>
      <c r="F103" s="206" t="s">
        <v>82</v>
      </c>
      <c r="G103" s="203"/>
      <c r="H103" s="207">
        <v>2</v>
      </c>
      <c r="I103" s="208"/>
      <c r="J103" s="203"/>
      <c r="K103" s="203"/>
      <c r="L103" s="209"/>
      <c r="M103" s="210"/>
      <c r="N103" s="211"/>
      <c r="O103" s="211"/>
      <c r="P103" s="211"/>
      <c r="Q103" s="211"/>
      <c r="R103" s="211"/>
      <c r="S103" s="211"/>
      <c r="T103" s="212"/>
      <c r="AT103" s="213" t="s">
        <v>145</v>
      </c>
      <c r="AU103" s="213" t="s">
        <v>82</v>
      </c>
      <c r="AV103" s="11" t="s">
        <v>82</v>
      </c>
      <c r="AW103" s="11" t="s">
        <v>35</v>
      </c>
      <c r="AX103" s="11" t="s">
        <v>80</v>
      </c>
      <c r="AY103" s="213" t="s">
        <v>136</v>
      </c>
    </row>
    <row r="104" spans="2:65" s="10" customFormat="1" ht="29.85" customHeight="1" x14ac:dyDescent="0.3">
      <c r="B104" s="174"/>
      <c r="C104" s="175"/>
      <c r="D104" s="176" t="s">
        <v>71</v>
      </c>
      <c r="E104" s="188" t="s">
        <v>151</v>
      </c>
      <c r="F104" s="188" t="s">
        <v>170</v>
      </c>
      <c r="G104" s="175"/>
      <c r="H104" s="175"/>
      <c r="I104" s="178"/>
      <c r="J104" s="189">
        <f>BK104</f>
        <v>0</v>
      </c>
      <c r="K104" s="175"/>
      <c r="L104" s="180"/>
      <c r="M104" s="181"/>
      <c r="N104" s="182"/>
      <c r="O104" s="182"/>
      <c r="P104" s="183">
        <f>SUM(P105:P106)</f>
        <v>0</v>
      </c>
      <c r="Q104" s="182"/>
      <c r="R104" s="183">
        <f>SUM(R105:R106)</f>
        <v>1.6854859799999999</v>
      </c>
      <c r="S104" s="182"/>
      <c r="T104" s="184">
        <f>SUM(T105:T106)</f>
        <v>0</v>
      </c>
      <c r="AR104" s="185" t="s">
        <v>80</v>
      </c>
      <c r="AT104" s="186" t="s">
        <v>71</v>
      </c>
      <c r="AU104" s="186" t="s">
        <v>80</v>
      </c>
      <c r="AY104" s="185" t="s">
        <v>136</v>
      </c>
      <c r="BK104" s="187">
        <f>SUM(BK105:BK106)</f>
        <v>0</v>
      </c>
    </row>
    <row r="105" spans="2:65" s="1" customFormat="1" ht="16.5" customHeight="1" x14ac:dyDescent="0.3">
      <c r="B105" s="39"/>
      <c r="C105" s="190" t="s">
        <v>171</v>
      </c>
      <c r="D105" s="190" t="s">
        <v>138</v>
      </c>
      <c r="E105" s="191" t="s">
        <v>172</v>
      </c>
      <c r="F105" s="192" t="s">
        <v>173</v>
      </c>
      <c r="G105" s="193" t="s">
        <v>160</v>
      </c>
      <c r="H105" s="194">
        <v>0.747</v>
      </c>
      <c r="I105" s="195"/>
      <c r="J105" s="196">
        <f>ROUND(I105*H105,2)</f>
        <v>0</v>
      </c>
      <c r="K105" s="192" t="s">
        <v>142</v>
      </c>
      <c r="L105" s="59"/>
      <c r="M105" s="197" t="s">
        <v>21</v>
      </c>
      <c r="N105" s="198" t="s">
        <v>43</v>
      </c>
      <c r="O105" s="40"/>
      <c r="P105" s="199">
        <f>O105*H105</f>
        <v>0</v>
      </c>
      <c r="Q105" s="199">
        <v>2.2563399999999998</v>
      </c>
      <c r="R105" s="199">
        <f>Q105*H105</f>
        <v>1.6854859799999999</v>
      </c>
      <c r="S105" s="199">
        <v>0</v>
      </c>
      <c r="T105" s="200">
        <f>S105*H105</f>
        <v>0</v>
      </c>
      <c r="AR105" s="22" t="s">
        <v>143</v>
      </c>
      <c r="AT105" s="22" t="s">
        <v>138</v>
      </c>
      <c r="AU105" s="22" t="s">
        <v>82</v>
      </c>
      <c r="AY105" s="22" t="s">
        <v>136</v>
      </c>
      <c r="BE105" s="201">
        <f>IF(N105="základní",J105,0)</f>
        <v>0</v>
      </c>
      <c r="BF105" s="201">
        <f>IF(N105="snížená",J105,0)</f>
        <v>0</v>
      </c>
      <c r="BG105" s="201">
        <f>IF(N105="zákl. přenesená",J105,0)</f>
        <v>0</v>
      </c>
      <c r="BH105" s="201">
        <f>IF(N105="sníž. přenesená",J105,0)</f>
        <v>0</v>
      </c>
      <c r="BI105" s="201">
        <f>IF(N105="nulová",J105,0)</f>
        <v>0</v>
      </c>
      <c r="BJ105" s="22" t="s">
        <v>80</v>
      </c>
      <c r="BK105" s="201">
        <f>ROUND(I105*H105,2)</f>
        <v>0</v>
      </c>
      <c r="BL105" s="22" t="s">
        <v>143</v>
      </c>
      <c r="BM105" s="22" t="s">
        <v>174</v>
      </c>
    </row>
    <row r="106" spans="2:65" s="11" customFormat="1" x14ac:dyDescent="0.3">
      <c r="B106" s="202"/>
      <c r="C106" s="203"/>
      <c r="D106" s="204" t="s">
        <v>145</v>
      </c>
      <c r="E106" s="205" t="s">
        <v>21</v>
      </c>
      <c r="F106" s="206" t="s">
        <v>175</v>
      </c>
      <c r="G106" s="203"/>
      <c r="H106" s="207">
        <v>0.747</v>
      </c>
      <c r="I106" s="208"/>
      <c r="J106" s="203"/>
      <c r="K106" s="203"/>
      <c r="L106" s="209"/>
      <c r="M106" s="210"/>
      <c r="N106" s="211"/>
      <c r="O106" s="211"/>
      <c r="P106" s="211"/>
      <c r="Q106" s="211"/>
      <c r="R106" s="211"/>
      <c r="S106" s="211"/>
      <c r="T106" s="212"/>
      <c r="AT106" s="213" t="s">
        <v>145</v>
      </c>
      <c r="AU106" s="213" t="s">
        <v>82</v>
      </c>
      <c r="AV106" s="11" t="s">
        <v>82</v>
      </c>
      <c r="AW106" s="11" t="s">
        <v>35</v>
      </c>
      <c r="AX106" s="11" t="s">
        <v>80</v>
      </c>
      <c r="AY106" s="213" t="s">
        <v>136</v>
      </c>
    </row>
    <row r="107" spans="2:65" s="10" customFormat="1" ht="29.85" customHeight="1" x14ac:dyDescent="0.3">
      <c r="B107" s="174"/>
      <c r="C107" s="175"/>
      <c r="D107" s="176" t="s">
        <v>71</v>
      </c>
      <c r="E107" s="188" t="s">
        <v>176</v>
      </c>
      <c r="F107" s="188" t="s">
        <v>177</v>
      </c>
      <c r="G107" s="175"/>
      <c r="H107" s="175"/>
      <c r="I107" s="178"/>
      <c r="J107" s="189">
        <f>BK107</f>
        <v>0</v>
      </c>
      <c r="K107" s="175"/>
      <c r="L107" s="180"/>
      <c r="M107" s="181"/>
      <c r="N107" s="182"/>
      <c r="O107" s="182"/>
      <c r="P107" s="183">
        <f>SUM(P108:P146)</f>
        <v>0</v>
      </c>
      <c r="Q107" s="182"/>
      <c r="R107" s="183">
        <f>SUM(R108:R146)</f>
        <v>0</v>
      </c>
      <c r="S107" s="182"/>
      <c r="T107" s="184">
        <f>SUM(T108:T146)</f>
        <v>0</v>
      </c>
      <c r="AR107" s="185" t="s">
        <v>80</v>
      </c>
      <c r="AT107" s="186" t="s">
        <v>71</v>
      </c>
      <c r="AU107" s="186" t="s">
        <v>80</v>
      </c>
      <c r="AY107" s="185" t="s">
        <v>136</v>
      </c>
      <c r="BK107" s="187">
        <f>SUM(BK108:BK146)</f>
        <v>0</v>
      </c>
    </row>
    <row r="108" spans="2:65" s="1" customFormat="1" ht="16.5" customHeight="1" x14ac:dyDescent="0.3">
      <c r="B108" s="39"/>
      <c r="C108" s="190" t="s">
        <v>161</v>
      </c>
      <c r="D108" s="190" t="s">
        <v>138</v>
      </c>
      <c r="E108" s="191" t="s">
        <v>178</v>
      </c>
      <c r="F108" s="192" t="s">
        <v>179</v>
      </c>
      <c r="G108" s="193" t="s">
        <v>180</v>
      </c>
      <c r="H108" s="194">
        <v>1</v>
      </c>
      <c r="I108" s="195"/>
      <c r="J108" s="196">
        <f>ROUND(I108*H108,2)</f>
        <v>0</v>
      </c>
      <c r="K108" s="192" t="s">
        <v>142</v>
      </c>
      <c r="L108" s="59"/>
      <c r="M108" s="197" t="s">
        <v>21</v>
      </c>
      <c r="N108" s="198" t="s">
        <v>43</v>
      </c>
      <c r="O108" s="40"/>
      <c r="P108" s="199">
        <f>O108*H108</f>
        <v>0</v>
      </c>
      <c r="Q108" s="199">
        <v>0</v>
      </c>
      <c r="R108" s="199">
        <f>Q108*H108</f>
        <v>0</v>
      </c>
      <c r="S108" s="199">
        <v>0</v>
      </c>
      <c r="T108" s="200">
        <f>S108*H108</f>
        <v>0</v>
      </c>
      <c r="AR108" s="22" t="s">
        <v>143</v>
      </c>
      <c r="AT108" s="22" t="s">
        <v>138</v>
      </c>
      <c r="AU108" s="22" t="s">
        <v>82</v>
      </c>
      <c r="AY108" s="22" t="s">
        <v>136</v>
      </c>
      <c r="BE108" s="201">
        <f>IF(N108="základní",J108,0)</f>
        <v>0</v>
      </c>
      <c r="BF108" s="201">
        <f>IF(N108="snížená",J108,0)</f>
        <v>0</v>
      </c>
      <c r="BG108" s="201">
        <f>IF(N108="zákl. přenesená",J108,0)</f>
        <v>0</v>
      </c>
      <c r="BH108" s="201">
        <f>IF(N108="sníž. přenesená",J108,0)</f>
        <v>0</v>
      </c>
      <c r="BI108" s="201">
        <f>IF(N108="nulová",J108,0)</f>
        <v>0</v>
      </c>
      <c r="BJ108" s="22" t="s">
        <v>80</v>
      </c>
      <c r="BK108" s="201">
        <f>ROUND(I108*H108,2)</f>
        <v>0</v>
      </c>
      <c r="BL108" s="22" t="s">
        <v>143</v>
      </c>
      <c r="BM108" s="22" t="s">
        <v>181</v>
      </c>
    </row>
    <row r="109" spans="2:65" s="11" customFormat="1" x14ac:dyDescent="0.3">
      <c r="B109" s="202"/>
      <c r="C109" s="203"/>
      <c r="D109" s="204" t="s">
        <v>145</v>
      </c>
      <c r="E109" s="205" t="s">
        <v>21</v>
      </c>
      <c r="F109" s="206" t="s">
        <v>80</v>
      </c>
      <c r="G109" s="203"/>
      <c r="H109" s="207">
        <v>1</v>
      </c>
      <c r="I109" s="208"/>
      <c r="J109" s="203"/>
      <c r="K109" s="203"/>
      <c r="L109" s="209"/>
      <c r="M109" s="210"/>
      <c r="N109" s="211"/>
      <c r="O109" s="211"/>
      <c r="P109" s="211"/>
      <c r="Q109" s="211"/>
      <c r="R109" s="211"/>
      <c r="S109" s="211"/>
      <c r="T109" s="212"/>
      <c r="AT109" s="213" t="s">
        <v>145</v>
      </c>
      <c r="AU109" s="213" t="s">
        <v>82</v>
      </c>
      <c r="AV109" s="11" t="s">
        <v>82</v>
      </c>
      <c r="AW109" s="11" t="s">
        <v>35</v>
      </c>
      <c r="AX109" s="11" t="s">
        <v>72</v>
      </c>
      <c r="AY109" s="213" t="s">
        <v>136</v>
      </c>
    </row>
    <row r="110" spans="2:65" s="12" customFormat="1" x14ac:dyDescent="0.3">
      <c r="B110" s="224"/>
      <c r="C110" s="225"/>
      <c r="D110" s="204" t="s">
        <v>145</v>
      </c>
      <c r="E110" s="226" t="s">
        <v>21</v>
      </c>
      <c r="F110" s="227" t="s">
        <v>164</v>
      </c>
      <c r="G110" s="225"/>
      <c r="H110" s="228">
        <v>1</v>
      </c>
      <c r="I110" s="229"/>
      <c r="J110" s="225"/>
      <c r="K110" s="225"/>
      <c r="L110" s="230"/>
      <c r="M110" s="231"/>
      <c r="N110" s="232"/>
      <c r="O110" s="232"/>
      <c r="P110" s="232"/>
      <c r="Q110" s="232"/>
      <c r="R110" s="232"/>
      <c r="S110" s="232"/>
      <c r="T110" s="233"/>
      <c r="AT110" s="234" t="s">
        <v>145</v>
      </c>
      <c r="AU110" s="234" t="s">
        <v>82</v>
      </c>
      <c r="AV110" s="12" t="s">
        <v>143</v>
      </c>
      <c r="AW110" s="12" t="s">
        <v>35</v>
      </c>
      <c r="AX110" s="12" t="s">
        <v>80</v>
      </c>
      <c r="AY110" s="234" t="s">
        <v>136</v>
      </c>
    </row>
    <row r="111" spans="2:65" s="1" customFormat="1" ht="16.5" customHeight="1" x14ac:dyDescent="0.3">
      <c r="B111" s="39"/>
      <c r="C111" s="190" t="s">
        <v>176</v>
      </c>
      <c r="D111" s="190" t="s">
        <v>138</v>
      </c>
      <c r="E111" s="191" t="s">
        <v>182</v>
      </c>
      <c r="F111" s="192" t="s">
        <v>183</v>
      </c>
      <c r="G111" s="193" t="s">
        <v>160</v>
      </c>
      <c r="H111" s="194">
        <v>6.3E-2</v>
      </c>
      <c r="I111" s="195"/>
      <c r="J111" s="196">
        <f>ROUND(I111*H111,2)</f>
        <v>0</v>
      </c>
      <c r="K111" s="192" t="s">
        <v>142</v>
      </c>
      <c r="L111" s="59"/>
      <c r="M111" s="197" t="s">
        <v>21</v>
      </c>
      <c r="N111" s="198" t="s">
        <v>43</v>
      </c>
      <c r="O111" s="40"/>
      <c r="P111" s="199">
        <f>O111*H111</f>
        <v>0</v>
      </c>
      <c r="Q111" s="199">
        <v>0</v>
      </c>
      <c r="R111" s="199">
        <f>Q111*H111</f>
        <v>0</v>
      </c>
      <c r="S111" s="199">
        <v>0</v>
      </c>
      <c r="T111" s="200">
        <f>S111*H111</f>
        <v>0</v>
      </c>
      <c r="AR111" s="22" t="s">
        <v>143</v>
      </c>
      <c r="AT111" s="22" t="s">
        <v>138</v>
      </c>
      <c r="AU111" s="22" t="s">
        <v>82</v>
      </c>
      <c r="AY111" s="22" t="s">
        <v>136</v>
      </c>
      <c r="BE111" s="201">
        <f>IF(N111="základní",J111,0)</f>
        <v>0</v>
      </c>
      <c r="BF111" s="201">
        <f>IF(N111="snížená",J111,0)</f>
        <v>0</v>
      </c>
      <c r="BG111" s="201">
        <f>IF(N111="zákl. přenesená",J111,0)</f>
        <v>0</v>
      </c>
      <c r="BH111" s="201">
        <f>IF(N111="sníž. přenesená",J111,0)</f>
        <v>0</v>
      </c>
      <c r="BI111" s="201">
        <f>IF(N111="nulová",J111,0)</f>
        <v>0</v>
      </c>
      <c r="BJ111" s="22" t="s">
        <v>80</v>
      </c>
      <c r="BK111" s="201">
        <f>ROUND(I111*H111,2)</f>
        <v>0</v>
      </c>
      <c r="BL111" s="22" t="s">
        <v>143</v>
      </c>
      <c r="BM111" s="22" t="s">
        <v>184</v>
      </c>
    </row>
    <row r="112" spans="2:65" s="11" customFormat="1" x14ac:dyDescent="0.3">
      <c r="B112" s="202"/>
      <c r="C112" s="203"/>
      <c r="D112" s="204" t="s">
        <v>145</v>
      </c>
      <c r="E112" s="205" t="s">
        <v>21</v>
      </c>
      <c r="F112" s="206" t="s">
        <v>185</v>
      </c>
      <c r="G112" s="203"/>
      <c r="H112" s="207">
        <v>6.3E-2</v>
      </c>
      <c r="I112" s="208"/>
      <c r="J112" s="203"/>
      <c r="K112" s="203"/>
      <c r="L112" s="209"/>
      <c r="M112" s="210"/>
      <c r="N112" s="211"/>
      <c r="O112" s="211"/>
      <c r="P112" s="211"/>
      <c r="Q112" s="211"/>
      <c r="R112" s="211"/>
      <c r="S112" s="211"/>
      <c r="T112" s="212"/>
      <c r="AT112" s="213" t="s">
        <v>145</v>
      </c>
      <c r="AU112" s="213" t="s">
        <v>82</v>
      </c>
      <c r="AV112" s="11" t="s">
        <v>82</v>
      </c>
      <c r="AW112" s="11" t="s">
        <v>35</v>
      </c>
      <c r="AX112" s="11" t="s">
        <v>72</v>
      </c>
      <c r="AY112" s="213" t="s">
        <v>136</v>
      </c>
    </row>
    <row r="113" spans="2:65" s="12" customFormat="1" x14ac:dyDescent="0.3">
      <c r="B113" s="224"/>
      <c r="C113" s="225"/>
      <c r="D113" s="204" t="s">
        <v>145</v>
      </c>
      <c r="E113" s="226" t="s">
        <v>21</v>
      </c>
      <c r="F113" s="227" t="s">
        <v>164</v>
      </c>
      <c r="G113" s="225"/>
      <c r="H113" s="228">
        <v>6.3E-2</v>
      </c>
      <c r="I113" s="229"/>
      <c r="J113" s="225"/>
      <c r="K113" s="225"/>
      <c r="L113" s="230"/>
      <c r="M113" s="231"/>
      <c r="N113" s="232"/>
      <c r="O113" s="232"/>
      <c r="P113" s="232"/>
      <c r="Q113" s="232"/>
      <c r="R113" s="232"/>
      <c r="S113" s="232"/>
      <c r="T113" s="233"/>
      <c r="AT113" s="234" t="s">
        <v>145</v>
      </c>
      <c r="AU113" s="234" t="s">
        <v>82</v>
      </c>
      <c r="AV113" s="12" t="s">
        <v>143</v>
      </c>
      <c r="AW113" s="12" t="s">
        <v>35</v>
      </c>
      <c r="AX113" s="12" t="s">
        <v>80</v>
      </c>
      <c r="AY113" s="234" t="s">
        <v>136</v>
      </c>
    </row>
    <row r="114" spans="2:65" s="1" customFormat="1" ht="38.25" customHeight="1" x14ac:dyDescent="0.3">
      <c r="B114" s="39"/>
      <c r="C114" s="190" t="s">
        <v>186</v>
      </c>
      <c r="D114" s="190" t="s">
        <v>138</v>
      </c>
      <c r="E114" s="191" t="s">
        <v>187</v>
      </c>
      <c r="F114" s="192" t="s">
        <v>188</v>
      </c>
      <c r="G114" s="193" t="s">
        <v>180</v>
      </c>
      <c r="H114" s="194">
        <v>1</v>
      </c>
      <c r="I114" s="195"/>
      <c r="J114" s="196">
        <f>ROUND(I114*H114,2)</f>
        <v>0</v>
      </c>
      <c r="K114" s="192" t="s">
        <v>142</v>
      </c>
      <c r="L114" s="59"/>
      <c r="M114" s="197" t="s">
        <v>21</v>
      </c>
      <c r="N114" s="198" t="s">
        <v>43</v>
      </c>
      <c r="O114" s="40"/>
      <c r="P114" s="199">
        <f>O114*H114</f>
        <v>0</v>
      </c>
      <c r="Q114" s="199">
        <v>0</v>
      </c>
      <c r="R114" s="199">
        <f>Q114*H114</f>
        <v>0</v>
      </c>
      <c r="S114" s="199">
        <v>0</v>
      </c>
      <c r="T114" s="200">
        <f>S114*H114</f>
        <v>0</v>
      </c>
      <c r="AR114" s="22" t="s">
        <v>143</v>
      </c>
      <c r="AT114" s="22" t="s">
        <v>138</v>
      </c>
      <c r="AU114" s="22" t="s">
        <v>82</v>
      </c>
      <c r="AY114" s="22" t="s">
        <v>136</v>
      </c>
      <c r="BE114" s="201">
        <f>IF(N114="základní",J114,0)</f>
        <v>0</v>
      </c>
      <c r="BF114" s="201">
        <f>IF(N114="snížená",J114,0)</f>
        <v>0</v>
      </c>
      <c r="BG114" s="201">
        <f>IF(N114="zákl. přenesená",J114,0)</f>
        <v>0</v>
      </c>
      <c r="BH114" s="201">
        <f>IF(N114="sníž. přenesená",J114,0)</f>
        <v>0</v>
      </c>
      <c r="BI114" s="201">
        <f>IF(N114="nulová",J114,0)</f>
        <v>0</v>
      </c>
      <c r="BJ114" s="22" t="s">
        <v>80</v>
      </c>
      <c r="BK114" s="201">
        <f>ROUND(I114*H114,2)</f>
        <v>0</v>
      </c>
      <c r="BL114" s="22" t="s">
        <v>143</v>
      </c>
      <c r="BM114" s="22" t="s">
        <v>189</v>
      </c>
    </row>
    <row r="115" spans="2:65" s="11" customFormat="1" x14ac:dyDescent="0.3">
      <c r="B115" s="202"/>
      <c r="C115" s="203"/>
      <c r="D115" s="204" t="s">
        <v>145</v>
      </c>
      <c r="E115" s="205" t="s">
        <v>21</v>
      </c>
      <c r="F115" s="206" t="s">
        <v>80</v>
      </c>
      <c r="G115" s="203"/>
      <c r="H115" s="207">
        <v>1</v>
      </c>
      <c r="I115" s="208"/>
      <c r="J115" s="203"/>
      <c r="K115" s="203"/>
      <c r="L115" s="209"/>
      <c r="M115" s="210"/>
      <c r="N115" s="211"/>
      <c r="O115" s="211"/>
      <c r="P115" s="211"/>
      <c r="Q115" s="211"/>
      <c r="R115" s="211"/>
      <c r="S115" s="211"/>
      <c r="T115" s="212"/>
      <c r="AT115" s="213" t="s">
        <v>145</v>
      </c>
      <c r="AU115" s="213" t="s">
        <v>82</v>
      </c>
      <c r="AV115" s="11" t="s">
        <v>82</v>
      </c>
      <c r="AW115" s="11" t="s">
        <v>35</v>
      </c>
      <c r="AX115" s="11" t="s">
        <v>72</v>
      </c>
      <c r="AY115" s="213" t="s">
        <v>136</v>
      </c>
    </row>
    <row r="116" spans="2:65" s="12" customFormat="1" x14ac:dyDescent="0.3">
      <c r="B116" s="224"/>
      <c r="C116" s="225"/>
      <c r="D116" s="204" t="s">
        <v>145</v>
      </c>
      <c r="E116" s="226" t="s">
        <v>21</v>
      </c>
      <c r="F116" s="227" t="s">
        <v>164</v>
      </c>
      <c r="G116" s="225"/>
      <c r="H116" s="228">
        <v>1</v>
      </c>
      <c r="I116" s="229"/>
      <c r="J116" s="225"/>
      <c r="K116" s="225"/>
      <c r="L116" s="230"/>
      <c r="M116" s="231"/>
      <c r="N116" s="232"/>
      <c r="O116" s="232"/>
      <c r="P116" s="232"/>
      <c r="Q116" s="232"/>
      <c r="R116" s="232"/>
      <c r="S116" s="232"/>
      <c r="T116" s="233"/>
      <c r="AT116" s="234" t="s">
        <v>145</v>
      </c>
      <c r="AU116" s="234" t="s">
        <v>82</v>
      </c>
      <c r="AV116" s="12" t="s">
        <v>143</v>
      </c>
      <c r="AW116" s="12" t="s">
        <v>35</v>
      </c>
      <c r="AX116" s="12" t="s">
        <v>80</v>
      </c>
      <c r="AY116" s="234" t="s">
        <v>136</v>
      </c>
    </row>
    <row r="117" spans="2:65" s="1" customFormat="1" ht="51" customHeight="1" x14ac:dyDescent="0.3">
      <c r="B117" s="39"/>
      <c r="C117" s="190" t="s">
        <v>190</v>
      </c>
      <c r="D117" s="190" t="s">
        <v>138</v>
      </c>
      <c r="E117" s="191" t="s">
        <v>191</v>
      </c>
      <c r="F117" s="192" t="s">
        <v>192</v>
      </c>
      <c r="G117" s="193" t="s">
        <v>180</v>
      </c>
      <c r="H117" s="194">
        <v>1</v>
      </c>
      <c r="I117" s="195"/>
      <c r="J117" s="196">
        <f>ROUND(I117*H117,2)</f>
        <v>0</v>
      </c>
      <c r="K117" s="192" t="s">
        <v>142</v>
      </c>
      <c r="L117" s="59"/>
      <c r="M117" s="197" t="s">
        <v>21</v>
      </c>
      <c r="N117" s="198" t="s">
        <v>43</v>
      </c>
      <c r="O117" s="40"/>
      <c r="P117" s="199">
        <f>O117*H117</f>
        <v>0</v>
      </c>
      <c r="Q117" s="199">
        <v>0</v>
      </c>
      <c r="R117" s="199">
        <f>Q117*H117</f>
        <v>0</v>
      </c>
      <c r="S117" s="199">
        <v>0</v>
      </c>
      <c r="T117" s="200">
        <f>S117*H117</f>
        <v>0</v>
      </c>
      <c r="AR117" s="22" t="s">
        <v>143</v>
      </c>
      <c r="AT117" s="22" t="s">
        <v>138</v>
      </c>
      <c r="AU117" s="22" t="s">
        <v>82</v>
      </c>
      <c r="AY117" s="22" t="s">
        <v>136</v>
      </c>
      <c r="BE117" s="201">
        <f>IF(N117="základní",J117,0)</f>
        <v>0</v>
      </c>
      <c r="BF117" s="201">
        <f>IF(N117="snížená",J117,0)</f>
        <v>0</v>
      </c>
      <c r="BG117" s="201">
        <f>IF(N117="zákl. přenesená",J117,0)</f>
        <v>0</v>
      </c>
      <c r="BH117" s="201">
        <f>IF(N117="sníž. přenesená",J117,0)</f>
        <v>0</v>
      </c>
      <c r="BI117" s="201">
        <f>IF(N117="nulová",J117,0)</f>
        <v>0</v>
      </c>
      <c r="BJ117" s="22" t="s">
        <v>80</v>
      </c>
      <c r="BK117" s="201">
        <f>ROUND(I117*H117,2)</f>
        <v>0</v>
      </c>
      <c r="BL117" s="22" t="s">
        <v>143</v>
      </c>
      <c r="BM117" s="22" t="s">
        <v>193</v>
      </c>
    </row>
    <row r="118" spans="2:65" s="11" customFormat="1" x14ac:dyDescent="0.3">
      <c r="B118" s="202"/>
      <c r="C118" s="203"/>
      <c r="D118" s="204" t="s">
        <v>145</v>
      </c>
      <c r="E118" s="205" t="s">
        <v>21</v>
      </c>
      <c r="F118" s="206" t="s">
        <v>80</v>
      </c>
      <c r="G118" s="203"/>
      <c r="H118" s="207">
        <v>1</v>
      </c>
      <c r="I118" s="208"/>
      <c r="J118" s="203"/>
      <c r="K118" s="203"/>
      <c r="L118" s="209"/>
      <c r="M118" s="210"/>
      <c r="N118" s="211"/>
      <c r="O118" s="211"/>
      <c r="P118" s="211"/>
      <c r="Q118" s="211"/>
      <c r="R118" s="211"/>
      <c r="S118" s="211"/>
      <c r="T118" s="212"/>
      <c r="AT118" s="213" t="s">
        <v>145</v>
      </c>
      <c r="AU118" s="213" t="s">
        <v>82</v>
      </c>
      <c r="AV118" s="11" t="s">
        <v>82</v>
      </c>
      <c r="AW118" s="11" t="s">
        <v>35</v>
      </c>
      <c r="AX118" s="11" t="s">
        <v>72</v>
      </c>
      <c r="AY118" s="213" t="s">
        <v>136</v>
      </c>
    </row>
    <row r="119" spans="2:65" s="12" customFormat="1" x14ac:dyDescent="0.3">
      <c r="B119" s="224"/>
      <c r="C119" s="225"/>
      <c r="D119" s="204" t="s">
        <v>145</v>
      </c>
      <c r="E119" s="226" t="s">
        <v>21</v>
      </c>
      <c r="F119" s="227" t="s">
        <v>164</v>
      </c>
      <c r="G119" s="225"/>
      <c r="H119" s="228">
        <v>1</v>
      </c>
      <c r="I119" s="229"/>
      <c r="J119" s="225"/>
      <c r="K119" s="225"/>
      <c r="L119" s="230"/>
      <c r="M119" s="231"/>
      <c r="N119" s="232"/>
      <c r="O119" s="232"/>
      <c r="P119" s="232"/>
      <c r="Q119" s="232"/>
      <c r="R119" s="232"/>
      <c r="S119" s="232"/>
      <c r="T119" s="233"/>
      <c r="AT119" s="234" t="s">
        <v>145</v>
      </c>
      <c r="AU119" s="234" t="s">
        <v>82</v>
      </c>
      <c r="AV119" s="12" t="s">
        <v>143</v>
      </c>
      <c r="AW119" s="12" t="s">
        <v>35</v>
      </c>
      <c r="AX119" s="12" t="s">
        <v>80</v>
      </c>
      <c r="AY119" s="234" t="s">
        <v>136</v>
      </c>
    </row>
    <row r="120" spans="2:65" s="1" customFormat="1" ht="51" customHeight="1" x14ac:dyDescent="0.3">
      <c r="B120" s="39"/>
      <c r="C120" s="190" t="s">
        <v>194</v>
      </c>
      <c r="D120" s="190" t="s">
        <v>138</v>
      </c>
      <c r="E120" s="191" t="s">
        <v>195</v>
      </c>
      <c r="F120" s="192" t="s">
        <v>196</v>
      </c>
      <c r="G120" s="193" t="s">
        <v>197</v>
      </c>
      <c r="H120" s="194">
        <v>2</v>
      </c>
      <c r="I120" s="195"/>
      <c r="J120" s="196">
        <f>ROUND(I120*H120,2)</f>
        <v>0</v>
      </c>
      <c r="K120" s="192" t="s">
        <v>142</v>
      </c>
      <c r="L120" s="59"/>
      <c r="M120" s="197" t="s">
        <v>21</v>
      </c>
      <c r="N120" s="198" t="s">
        <v>43</v>
      </c>
      <c r="O120" s="40"/>
      <c r="P120" s="199">
        <f>O120*H120</f>
        <v>0</v>
      </c>
      <c r="Q120" s="199">
        <v>0</v>
      </c>
      <c r="R120" s="199">
        <f>Q120*H120</f>
        <v>0</v>
      </c>
      <c r="S120" s="199">
        <v>0</v>
      </c>
      <c r="T120" s="200">
        <f>S120*H120</f>
        <v>0</v>
      </c>
      <c r="AR120" s="22" t="s">
        <v>143</v>
      </c>
      <c r="AT120" s="22" t="s">
        <v>138</v>
      </c>
      <c r="AU120" s="22" t="s">
        <v>82</v>
      </c>
      <c r="AY120" s="22" t="s">
        <v>136</v>
      </c>
      <c r="BE120" s="201">
        <f>IF(N120="základní",J120,0)</f>
        <v>0</v>
      </c>
      <c r="BF120" s="201">
        <f>IF(N120="snížená",J120,0)</f>
        <v>0</v>
      </c>
      <c r="BG120" s="201">
        <f>IF(N120="zákl. přenesená",J120,0)</f>
        <v>0</v>
      </c>
      <c r="BH120" s="201">
        <f>IF(N120="sníž. přenesená",J120,0)</f>
        <v>0</v>
      </c>
      <c r="BI120" s="201">
        <f>IF(N120="nulová",J120,0)</f>
        <v>0</v>
      </c>
      <c r="BJ120" s="22" t="s">
        <v>80</v>
      </c>
      <c r="BK120" s="201">
        <f>ROUND(I120*H120,2)</f>
        <v>0</v>
      </c>
      <c r="BL120" s="22" t="s">
        <v>143</v>
      </c>
      <c r="BM120" s="22" t="s">
        <v>198</v>
      </c>
    </row>
    <row r="121" spans="2:65" s="11" customFormat="1" x14ac:dyDescent="0.3">
      <c r="B121" s="202"/>
      <c r="C121" s="203"/>
      <c r="D121" s="204" t="s">
        <v>145</v>
      </c>
      <c r="E121" s="205" t="s">
        <v>21</v>
      </c>
      <c r="F121" s="206" t="s">
        <v>82</v>
      </c>
      <c r="G121" s="203"/>
      <c r="H121" s="207">
        <v>2</v>
      </c>
      <c r="I121" s="208"/>
      <c r="J121" s="203"/>
      <c r="K121" s="203"/>
      <c r="L121" s="209"/>
      <c r="M121" s="210"/>
      <c r="N121" s="211"/>
      <c r="O121" s="211"/>
      <c r="P121" s="211"/>
      <c r="Q121" s="211"/>
      <c r="R121" s="211"/>
      <c r="S121" s="211"/>
      <c r="T121" s="212"/>
      <c r="AT121" s="213" t="s">
        <v>145</v>
      </c>
      <c r="AU121" s="213" t="s">
        <v>82</v>
      </c>
      <c r="AV121" s="11" t="s">
        <v>82</v>
      </c>
      <c r="AW121" s="11" t="s">
        <v>35</v>
      </c>
      <c r="AX121" s="11" t="s">
        <v>72</v>
      </c>
      <c r="AY121" s="213" t="s">
        <v>136</v>
      </c>
    </row>
    <row r="122" spans="2:65" s="12" customFormat="1" x14ac:dyDescent="0.3">
      <c r="B122" s="224"/>
      <c r="C122" s="225"/>
      <c r="D122" s="204" t="s">
        <v>145</v>
      </c>
      <c r="E122" s="226" t="s">
        <v>21</v>
      </c>
      <c r="F122" s="227" t="s">
        <v>164</v>
      </c>
      <c r="G122" s="225"/>
      <c r="H122" s="228">
        <v>2</v>
      </c>
      <c r="I122" s="229"/>
      <c r="J122" s="225"/>
      <c r="K122" s="225"/>
      <c r="L122" s="230"/>
      <c r="M122" s="231"/>
      <c r="N122" s="232"/>
      <c r="O122" s="232"/>
      <c r="P122" s="232"/>
      <c r="Q122" s="232"/>
      <c r="R122" s="232"/>
      <c r="S122" s="232"/>
      <c r="T122" s="233"/>
      <c r="AT122" s="234" t="s">
        <v>145</v>
      </c>
      <c r="AU122" s="234" t="s">
        <v>82</v>
      </c>
      <c r="AV122" s="12" t="s">
        <v>143</v>
      </c>
      <c r="AW122" s="12" t="s">
        <v>35</v>
      </c>
      <c r="AX122" s="12" t="s">
        <v>80</v>
      </c>
      <c r="AY122" s="234" t="s">
        <v>136</v>
      </c>
    </row>
    <row r="123" spans="2:65" s="1" customFormat="1" ht="38.25" customHeight="1" x14ac:dyDescent="0.3">
      <c r="B123" s="39"/>
      <c r="C123" s="190" t="s">
        <v>199</v>
      </c>
      <c r="D123" s="190" t="s">
        <v>138</v>
      </c>
      <c r="E123" s="191" t="s">
        <v>200</v>
      </c>
      <c r="F123" s="192" t="s">
        <v>201</v>
      </c>
      <c r="G123" s="193" t="s">
        <v>202</v>
      </c>
      <c r="H123" s="194">
        <v>300</v>
      </c>
      <c r="I123" s="195"/>
      <c r="J123" s="196">
        <f>ROUND(I123*H123,2)</f>
        <v>0</v>
      </c>
      <c r="K123" s="192" t="s">
        <v>142</v>
      </c>
      <c r="L123" s="59"/>
      <c r="M123" s="197" t="s">
        <v>21</v>
      </c>
      <c r="N123" s="198" t="s">
        <v>43</v>
      </c>
      <c r="O123" s="40"/>
      <c r="P123" s="199">
        <f>O123*H123</f>
        <v>0</v>
      </c>
      <c r="Q123" s="199">
        <v>0</v>
      </c>
      <c r="R123" s="199">
        <f>Q123*H123</f>
        <v>0</v>
      </c>
      <c r="S123" s="199">
        <v>0</v>
      </c>
      <c r="T123" s="200">
        <f>S123*H123</f>
        <v>0</v>
      </c>
      <c r="AR123" s="22" t="s">
        <v>143</v>
      </c>
      <c r="AT123" s="22" t="s">
        <v>138</v>
      </c>
      <c r="AU123" s="22" t="s">
        <v>82</v>
      </c>
      <c r="AY123" s="22" t="s">
        <v>136</v>
      </c>
      <c r="BE123" s="201">
        <f>IF(N123="základní",J123,0)</f>
        <v>0</v>
      </c>
      <c r="BF123" s="201">
        <f>IF(N123="snížená",J123,0)</f>
        <v>0</v>
      </c>
      <c r="BG123" s="201">
        <f>IF(N123="zákl. přenesená",J123,0)</f>
        <v>0</v>
      </c>
      <c r="BH123" s="201">
        <f>IF(N123="sníž. přenesená",J123,0)</f>
        <v>0</v>
      </c>
      <c r="BI123" s="201">
        <f>IF(N123="nulová",J123,0)</f>
        <v>0</v>
      </c>
      <c r="BJ123" s="22" t="s">
        <v>80</v>
      </c>
      <c r="BK123" s="201">
        <f>ROUND(I123*H123,2)</f>
        <v>0</v>
      </c>
      <c r="BL123" s="22" t="s">
        <v>143</v>
      </c>
      <c r="BM123" s="22" t="s">
        <v>203</v>
      </c>
    </row>
    <row r="124" spans="2:65" s="11" customFormat="1" x14ac:dyDescent="0.3">
      <c r="B124" s="202"/>
      <c r="C124" s="203"/>
      <c r="D124" s="204" t="s">
        <v>145</v>
      </c>
      <c r="E124" s="205" t="s">
        <v>21</v>
      </c>
      <c r="F124" s="206" t="s">
        <v>204</v>
      </c>
      <c r="G124" s="203"/>
      <c r="H124" s="207">
        <v>300</v>
      </c>
      <c r="I124" s="208"/>
      <c r="J124" s="203"/>
      <c r="K124" s="203"/>
      <c r="L124" s="209"/>
      <c r="M124" s="210"/>
      <c r="N124" s="211"/>
      <c r="O124" s="211"/>
      <c r="P124" s="211"/>
      <c r="Q124" s="211"/>
      <c r="R124" s="211"/>
      <c r="S124" s="211"/>
      <c r="T124" s="212"/>
      <c r="AT124" s="213" t="s">
        <v>145</v>
      </c>
      <c r="AU124" s="213" t="s">
        <v>82</v>
      </c>
      <c r="AV124" s="11" t="s">
        <v>82</v>
      </c>
      <c r="AW124" s="11" t="s">
        <v>35</v>
      </c>
      <c r="AX124" s="11" t="s">
        <v>80</v>
      </c>
      <c r="AY124" s="213" t="s">
        <v>136</v>
      </c>
    </row>
    <row r="125" spans="2:65" s="1" customFormat="1" ht="38.25" customHeight="1" x14ac:dyDescent="0.3">
      <c r="B125" s="39"/>
      <c r="C125" s="190" t="s">
        <v>205</v>
      </c>
      <c r="D125" s="190" t="s">
        <v>138</v>
      </c>
      <c r="E125" s="191" t="s">
        <v>206</v>
      </c>
      <c r="F125" s="192" t="s">
        <v>207</v>
      </c>
      <c r="G125" s="193" t="s">
        <v>202</v>
      </c>
      <c r="H125" s="194">
        <v>9000</v>
      </c>
      <c r="I125" s="195"/>
      <c r="J125" s="196">
        <f>ROUND(I125*H125,2)</f>
        <v>0</v>
      </c>
      <c r="K125" s="192" t="s">
        <v>142</v>
      </c>
      <c r="L125" s="59"/>
      <c r="M125" s="197" t="s">
        <v>21</v>
      </c>
      <c r="N125" s="198" t="s">
        <v>43</v>
      </c>
      <c r="O125" s="40"/>
      <c r="P125" s="199">
        <f>O125*H125</f>
        <v>0</v>
      </c>
      <c r="Q125" s="199">
        <v>0</v>
      </c>
      <c r="R125" s="199">
        <f>Q125*H125</f>
        <v>0</v>
      </c>
      <c r="S125" s="199">
        <v>0</v>
      </c>
      <c r="T125" s="200">
        <f>S125*H125</f>
        <v>0</v>
      </c>
      <c r="AR125" s="22" t="s">
        <v>143</v>
      </c>
      <c r="AT125" s="22" t="s">
        <v>138</v>
      </c>
      <c r="AU125" s="22" t="s">
        <v>82</v>
      </c>
      <c r="AY125" s="22" t="s">
        <v>136</v>
      </c>
      <c r="BE125" s="201">
        <f>IF(N125="základní",J125,0)</f>
        <v>0</v>
      </c>
      <c r="BF125" s="201">
        <f>IF(N125="snížená",J125,0)</f>
        <v>0</v>
      </c>
      <c r="BG125" s="201">
        <f>IF(N125="zákl. přenesená",J125,0)</f>
        <v>0</v>
      </c>
      <c r="BH125" s="201">
        <f>IF(N125="sníž. přenesená",J125,0)</f>
        <v>0</v>
      </c>
      <c r="BI125" s="201">
        <f>IF(N125="nulová",J125,0)</f>
        <v>0</v>
      </c>
      <c r="BJ125" s="22" t="s">
        <v>80</v>
      </c>
      <c r="BK125" s="201">
        <f>ROUND(I125*H125,2)</f>
        <v>0</v>
      </c>
      <c r="BL125" s="22" t="s">
        <v>143</v>
      </c>
      <c r="BM125" s="22" t="s">
        <v>208</v>
      </c>
    </row>
    <row r="126" spans="2:65" s="11" customFormat="1" x14ac:dyDescent="0.3">
      <c r="B126" s="202"/>
      <c r="C126" s="203"/>
      <c r="D126" s="204" t="s">
        <v>145</v>
      </c>
      <c r="E126" s="203"/>
      <c r="F126" s="206" t="s">
        <v>209</v>
      </c>
      <c r="G126" s="203"/>
      <c r="H126" s="207">
        <v>9000</v>
      </c>
      <c r="I126" s="208"/>
      <c r="J126" s="203"/>
      <c r="K126" s="203"/>
      <c r="L126" s="209"/>
      <c r="M126" s="210"/>
      <c r="N126" s="211"/>
      <c r="O126" s="211"/>
      <c r="P126" s="211"/>
      <c r="Q126" s="211"/>
      <c r="R126" s="211"/>
      <c r="S126" s="211"/>
      <c r="T126" s="212"/>
      <c r="AT126" s="213" t="s">
        <v>145</v>
      </c>
      <c r="AU126" s="213" t="s">
        <v>82</v>
      </c>
      <c r="AV126" s="11" t="s">
        <v>82</v>
      </c>
      <c r="AW126" s="11" t="s">
        <v>6</v>
      </c>
      <c r="AX126" s="11" t="s">
        <v>80</v>
      </c>
      <c r="AY126" s="213" t="s">
        <v>136</v>
      </c>
    </row>
    <row r="127" spans="2:65" s="1" customFormat="1" ht="25.5" customHeight="1" x14ac:dyDescent="0.3">
      <c r="B127" s="39"/>
      <c r="C127" s="190" t="s">
        <v>10</v>
      </c>
      <c r="D127" s="190" t="s">
        <v>138</v>
      </c>
      <c r="E127" s="191" t="s">
        <v>210</v>
      </c>
      <c r="F127" s="192" t="s">
        <v>211</v>
      </c>
      <c r="G127" s="193" t="s">
        <v>212</v>
      </c>
      <c r="H127" s="194">
        <v>20</v>
      </c>
      <c r="I127" s="195"/>
      <c r="J127" s="196">
        <f>ROUND(I127*H127,2)</f>
        <v>0</v>
      </c>
      <c r="K127" s="192" t="s">
        <v>142</v>
      </c>
      <c r="L127" s="59"/>
      <c r="M127" s="197" t="s">
        <v>21</v>
      </c>
      <c r="N127" s="198" t="s">
        <v>43</v>
      </c>
      <c r="O127" s="40"/>
      <c r="P127" s="199">
        <f>O127*H127</f>
        <v>0</v>
      </c>
      <c r="Q127" s="199">
        <v>0</v>
      </c>
      <c r="R127" s="199">
        <f>Q127*H127</f>
        <v>0</v>
      </c>
      <c r="S127" s="199">
        <v>0</v>
      </c>
      <c r="T127" s="200">
        <f>S127*H127</f>
        <v>0</v>
      </c>
      <c r="AR127" s="22" t="s">
        <v>143</v>
      </c>
      <c r="AT127" s="22" t="s">
        <v>138</v>
      </c>
      <c r="AU127" s="22" t="s">
        <v>82</v>
      </c>
      <c r="AY127" s="22" t="s">
        <v>136</v>
      </c>
      <c r="BE127" s="201">
        <f>IF(N127="základní",J127,0)</f>
        <v>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22" t="s">
        <v>80</v>
      </c>
      <c r="BK127" s="201">
        <f>ROUND(I127*H127,2)</f>
        <v>0</v>
      </c>
      <c r="BL127" s="22" t="s">
        <v>143</v>
      </c>
      <c r="BM127" s="22" t="s">
        <v>213</v>
      </c>
    </row>
    <row r="128" spans="2:65" s="11" customFormat="1" x14ac:dyDescent="0.3">
      <c r="B128" s="202"/>
      <c r="C128" s="203"/>
      <c r="D128" s="204" t="s">
        <v>145</v>
      </c>
      <c r="E128" s="205" t="s">
        <v>21</v>
      </c>
      <c r="F128" s="206" t="s">
        <v>214</v>
      </c>
      <c r="G128" s="203"/>
      <c r="H128" s="207">
        <v>20</v>
      </c>
      <c r="I128" s="208"/>
      <c r="J128" s="203"/>
      <c r="K128" s="203"/>
      <c r="L128" s="209"/>
      <c r="M128" s="210"/>
      <c r="N128" s="211"/>
      <c r="O128" s="211"/>
      <c r="P128" s="211"/>
      <c r="Q128" s="211"/>
      <c r="R128" s="211"/>
      <c r="S128" s="211"/>
      <c r="T128" s="212"/>
      <c r="AT128" s="213" t="s">
        <v>145</v>
      </c>
      <c r="AU128" s="213" t="s">
        <v>82</v>
      </c>
      <c r="AV128" s="11" t="s">
        <v>82</v>
      </c>
      <c r="AW128" s="11" t="s">
        <v>35</v>
      </c>
      <c r="AX128" s="11" t="s">
        <v>80</v>
      </c>
      <c r="AY128" s="213" t="s">
        <v>136</v>
      </c>
    </row>
    <row r="129" spans="2:65" s="1" customFormat="1" ht="51" customHeight="1" x14ac:dyDescent="0.3">
      <c r="B129" s="39"/>
      <c r="C129" s="190" t="s">
        <v>215</v>
      </c>
      <c r="D129" s="190" t="s">
        <v>138</v>
      </c>
      <c r="E129" s="191" t="s">
        <v>216</v>
      </c>
      <c r="F129" s="192" t="s">
        <v>217</v>
      </c>
      <c r="G129" s="193" t="s">
        <v>202</v>
      </c>
      <c r="H129" s="194">
        <v>66.64</v>
      </c>
      <c r="I129" s="195"/>
      <c r="J129" s="196">
        <f>ROUND(I129*H129,2)</f>
        <v>0</v>
      </c>
      <c r="K129" s="192" t="s">
        <v>142</v>
      </c>
      <c r="L129" s="59"/>
      <c r="M129" s="197" t="s">
        <v>21</v>
      </c>
      <c r="N129" s="198" t="s">
        <v>43</v>
      </c>
      <c r="O129" s="40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AR129" s="22" t="s">
        <v>143</v>
      </c>
      <c r="AT129" s="22" t="s">
        <v>138</v>
      </c>
      <c r="AU129" s="22" t="s">
        <v>82</v>
      </c>
      <c r="AY129" s="22" t="s">
        <v>136</v>
      </c>
      <c r="BE129" s="201">
        <f>IF(N129="základní",J129,0)</f>
        <v>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22" t="s">
        <v>80</v>
      </c>
      <c r="BK129" s="201">
        <f>ROUND(I129*H129,2)</f>
        <v>0</v>
      </c>
      <c r="BL129" s="22" t="s">
        <v>143</v>
      </c>
      <c r="BM129" s="22" t="s">
        <v>218</v>
      </c>
    </row>
    <row r="130" spans="2:65" s="11" customFormat="1" x14ac:dyDescent="0.3">
      <c r="B130" s="202"/>
      <c r="C130" s="203"/>
      <c r="D130" s="204" t="s">
        <v>145</v>
      </c>
      <c r="E130" s="205" t="s">
        <v>21</v>
      </c>
      <c r="F130" s="206" t="s">
        <v>219</v>
      </c>
      <c r="G130" s="203"/>
      <c r="H130" s="207">
        <v>66.64</v>
      </c>
      <c r="I130" s="208"/>
      <c r="J130" s="203"/>
      <c r="K130" s="203"/>
      <c r="L130" s="209"/>
      <c r="M130" s="210"/>
      <c r="N130" s="211"/>
      <c r="O130" s="211"/>
      <c r="P130" s="211"/>
      <c r="Q130" s="211"/>
      <c r="R130" s="211"/>
      <c r="S130" s="211"/>
      <c r="T130" s="212"/>
      <c r="AT130" s="213" t="s">
        <v>145</v>
      </c>
      <c r="AU130" s="213" t="s">
        <v>82</v>
      </c>
      <c r="AV130" s="11" t="s">
        <v>82</v>
      </c>
      <c r="AW130" s="11" t="s">
        <v>35</v>
      </c>
      <c r="AX130" s="11" t="s">
        <v>72</v>
      </c>
      <c r="AY130" s="213" t="s">
        <v>136</v>
      </c>
    </row>
    <row r="131" spans="2:65" s="12" customFormat="1" x14ac:dyDescent="0.3">
      <c r="B131" s="224"/>
      <c r="C131" s="225"/>
      <c r="D131" s="204" t="s">
        <v>145</v>
      </c>
      <c r="E131" s="226" t="s">
        <v>21</v>
      </c>
      <c r="F131" s="227" t="s">
        <v>164</v>
      </c>
      <c r="G131" s="225"/>
      <c r="H131" s="228">
        <v>66.64</v>
      </c>
      <c r="I131" s="229"/>
      <c r="J131" s="225"/>
      <c r="K131" s="225"/>
      <c r="L131" s="230"/>
      <c r="M131" s="231"/>
      <c r="N131" s="232"/>
      <c r="O131" s="232"/>
      <c r="P131" s="232"/>
      <c r="Q131" s="232"/>
      <c r="R131" s="232"/>
      <c r="S131" s="232"/>
      <c r="T131" s="233"/>
      <c r="AT131" s="234" t="s">
        <v>145</v>
      </c>
      <c r="AU131" s="234" t="s">
        <v>82</v>
      </c>
      <c r="AV131" s="12" t="s">
        <v>143</v>
      </c>
      <c r="AW131" s="12" t="s">
        <v>35</v>
      </c>
      <c r="AX131" s="12" t="s">
        <v>80</v>
      </c>
      <c r="AY131" s="234" t="s">
        <v>136</v>
      </c>
    </row>
    <row r="132" spans="2:65" s="1" customFormat="1" ht="25.5" customHeight="1" x14ac:dyDescent="0.3">
      <c r="B132" s="39"/>
      <c r="C132" s="190" t="s">
        <v>220</v>
      </c>
      <c r="D132" s="190" t="s">
        <v>138</v>
      </c>
      <c r="E132" s="191" t="s">
        <v>221</v>
      </c>
      <c r="F132" s="192" t="s">
        <v>222</v>
      </c>
      <c r="G132" s="193" t="s">
        <v>202</v>
      </c>
      <c r="H132" s="194">
        <v>47.6</v>
      </c>
      <c r="I132" s="195"/>
      <c r="J132" s="196">
        <f>ROUND(I132*H132,2)</f>
        <v>0</v>
      </c>
      <c r="K132" s="192" t="s">
        <v>142</v>
      </c>
      <c r="L132" s="59"/>
      <c r="M132" s="197" t="s">
        <v>21</v>
      </c>
      <c r="N132" s="198" t="s">
        <v>43</v>
      </c>
      <c r="O132" s="40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AR132" s="22" t="s">
        <v>143</v>
      </c>
      <c r="AT132" s="22" t="s">
        <v>138</v>
      </c>
      <c r="AU132" s="22" t="s">
        <v>82</v>
      </c>
      <c r="AY132" s="22" t="s">
        <v>136</v>
      </c>
      <c r="BE132" s="201">
        <f>IF(N132="základní",J132,0)</f>
        <v>0</v>
      </c>
      <c r="BF132" s="201">
        <f>IF(N132="snížená",J132,0)</f>
        <v>0</v>
      </c>
      <c r="BG132" s="201">
        <f>IF(N132="zákl. přenesená",J132,0)</f>
        <v>0</v>
      </c>
      <c r="BH132" s="201">
        <f>IF(N132="sníž. přenesená",J132,0)</f>
        <v>0</v>
      </c>
      <c r="BI132" s="201">
        <f>IF(N132="nulová",J132,0)</f>
        <v>0</v>
      </c>
      <c r="BJ132" s="22" t="s">
        <v>80</v>
      </c>
      <c r="BK132" s="201">
        <f>ROUND(I132*H132,2)</f>
        <v>0</v>
      </c>
      <c r="BL132" s="22" t="s">
        <v>143</v>
      </c>
      <c r="BM132" s="22" t="s">
        <v>223</v>
      </c>
    </row>
    <row r="133" spans="2:65" s="11" customFormat="1" x14ac:dyDescent="0.3">
      <c r="B133" s="202"/>
      <c r="C133" s="203"/>
      <c r="D133" s="204" t="s">
        <v>145</v>
      </c>
      <c r="E133" s="205" t="s">
        <v>21</v>
      </c>
      <c r="F133" s="206" t="s">
        <v>224</v>
      </c>
      <c r="G133" s="203"/>
      <c r="H133" s="207">
        <v>47.6</v>
      </c>
      <c r="I133" s="208"/>
      <c r="J133" s="203"/>
      <c r="K133" s="203"/>
      <c r="L133" s="209"/>
      <c r="M133" s="210"/>
      <c r="N133" s="211"/>
      <c r="O133" s="211"/>
      <c r="P133" s="211"/>
      <c r="Q133" s="211"/>
      <c r="R133" s="211"/>
      <c r="S133" s="211"/>
      <c r="T133" s="212"/>
      <c r="AT133" s="213" t="s">
        <v>145</v>
      </c>
      <c r="AU133" s="213" t="s">
        <v>82</v>
      </c>
      <c r="AV133" s="11" t="s">
        <v>82</v>
      </c>
      <c r="AW133" s="11" t="s">
        <v>35</v>
      </c>
      <c r="AX133" s="11" t="s">
        <v>72</v>
      </c>
      <c r="AY133" s="213" t="s">
        <v>136</v>
      </c>
    </row>
    <row r="134" spans="2:65" s="12" customFormat="1" x14ac:dyDescent="0.3">
      <c r="B134" s="224"/>
      <c r="C134" s="225"/>
      <c r="D134" s="204" t="s">
        <v>145</v>
      </c>
      <c r="E134" s="226" t="s">
        <v>21</v>
      </c>
      <c r="F134" s="227" t="s">
        <v>164</v>
      </c>
      <c r="G134" s="225"/>
      <c r="H134" s="228">
        <v>47.6</v>
      </c>
      <c r="I134" s="229"/>
      <c r="J134" s="225"/>
      <c r="K134" s="225"/>
      <c r="L134" s="230"/>
      <c r="M134" s="231"/>
      <c r="N134" s="232"/>
      <c r="O134" s="232"/>
      <c r="P134" s="232"/>
      <c r="Q134" s="232"/>
      <c r="R134" s="232"/>
      <c r="S134" s="232"/>
      <c r="T134" s="233"/>
      <c r="AT134" s="234" t="s">
        <v>145</v>
      </c>
      <c r="AU134" s="234" t="s">
        <v>82</v>
      </c>
      <c r="AV134" s="12" t="s">
        <v>143</v>
      </c>
      <c r="AW134" s="12" t="s">
        <v>35</v>
      </c>
      <c r="AX134" s="12" t="s">
        <v>80</v>
      </c>
      <c r="AY134" s="234" t="s">
        <v>136</v>
      </c>
    </row>
    <row r="135" spans="2:65" s="1" customFormat="1" ht="38.25" customHeight="1" x14ac:dyDescent="0.3">
      <c r="B135" s="39"/>
      <c r="C135" s="190" t="s">
        <v>225</v>
      </c>
      <c r="D135" s="190" t="s">
        <v>138</v>
      </c>
      <c r="E135" s="191" t="s">
        <v>226</v>
      </c>
      <c r="F135" s="192" t="s">
        <v>227</v>
      </c>
      <c r="G135" s="193" t="s">
        <v>202</v>
      </c>
      <c r="H135" s="194">
        <v>14.96</v>
      </c>
      <c r="I135" s="195"/>
      <c r="J135" s="196">
        <f>ROUND(I135*H135,2)</f>
        <v>0</v>
      </c>
      <c r="K135" s="192" t="s">
        <v>142</v>
      </c>
      <c r="L135" s="59"/>
      <c r="M135" s="197" t="s">
        <v>21</v>
      </c>
      <c r="N135" s="198" t="s">
        <v>43</v>
      </c>
      <c r="O135" s="40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AR135" s="22" t="s">
        <v>143</v>
      </c>
      <c r="AT135" s="22" t="s">
        <v>138</v>
      </c>
      <c r="AU135" s="22" t="s">
        <v>82</v>
      </c>
      <c r="AY135" s="22" t="s">
        <v>136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22" t="s">
        <v>80</v>
      </c>
      <c r="BK135" s="201">
        <f>ROUND(I135*H135,2)</f>
        <v>0</v>
      </c>
      <c r="BL135" s="22" t="s">
        <v>143</v>
      </c>
      <c r="BM135" s="22" t="s">
        <v>228</v>
      </c>
    </row>
    <row r="136" spans="2:65" s="11" customFormat="1" x14ac:dyDescent="0.3">
      <c r="B136" s="202"/>
      <c r="C136" s="203"/>
      <c r="D136" s="204" t="s">
        <v>145</v>
      </c>
      <c r="E136" s="205" t="s">
        <v>21</v>
      </c>
      <c r="F136" s="206" t="s">
        <v>229</v>
      </c>
      <c r="G136" s="203"/>
      <c r="H136" s="207">
        <v>14.96</v>
      </c>
      <c r="I136" s="208"/>
      <c r="J136" s="203"/>
      <c r="K136" s="203"/>
      <c r="L136" s="209"/>
      <c r="M136" s="210"/>
      <c r="N136" s="211"/>
      <c r="O136" s="211"/>
      <c r="P136" s="211"/>
      <c r="Q136" s="211"/>
      <c r="R136" s="211"/>
      <c r="S136" s="211"/>
      <c r="T136" s="212"/>
      <c r="AT136" s="213" t="s">
        <v>145</v>
      </c>
      <c r="AU136" s="213" t="s">
        <v>82</v>
      </c>
      <c r="AV136" s="11" t="s">
        <v>82</v>
      </c>
      <c r="AW136" s="11" t="s">
        <v>35</v>
      </c>
      <c r="AX136" s="11" t="s">
        <v>72</v>
      </c>
      <c r="AY136" s="213" t="s">
        <v>136</v>
      </c>
    </row>
    <row r="137" spans="2:65" s="12" customFormat="1" x14ac:dyDescent="0.3">
      <c r="B137" s="224"/>
      <c r="C137" s="225"/>
      <c r="D137" s="204" t="s">
        <v>145</v>
      </c>
      <c r="E137" s="226" t="s">
        <v>21</v>
      </c>
      <c r="F137" s="227" t="s">
        <v>164</v>
      </c>
      <c r="G137" s="225"/>
      <c r="H137" s="228">
        <v>14.96</v>
      </c>
      <c r="I137" s="229"/>
      <c r="J137" s="225"/>
      <c r="K137" s="225"/>
      <c r="L137" s="230"/>
      <c r="M137" s="231"/>
      <c r="N137" s="232"/>
      <c r="O137" s="232"/>
      <c r="P137" s="232"/>
      <c r="Q137" s="232"/>
      <c r="R137" s="232"/>
      <c r="S137" s="232"/>
      <c r="T137" s="233"/>
      <c r="AT137" s="234" t="s">
        <v>145</v>
      </c>
      <c r="AU137" s="234" t="s">
        <v>82</v>
      </c>
      <c r="AV137" s="12" t="s">
        <v>143</v>
      </c>
      <c r="AW137" s="12" t="s">
        <v>35</v>
      </c>
      <c r="AX137" s="12" t="s">
        <v>80</v>
      </c>
      <c r="AY137" s="234" t="s">
        <v>136</v>
      </c>
    </row>
    <row r="138" spans="2:65" s="1" customFormat="1" ht="38.25" customHeight="1" x14ac:dyDescent="0.3">
      <c r="B138" s="39"/>
      <c r="C138" s="190" t="s">
        <v>230</v>
      </c>
      <c r="D138" s="190" t="s">
        <v>138</v>
      </c>
      <c r="E138" s="191" t="s">
        <v>231</v>
      </c>
      <c r="F138" s="192" t="s">
        <v>232</v>
      </c>
      <c r="G138" s="193" t="s">
        <v>202</v>
      </c>
      <c r="H138" s="194">
        <v>14.96</v>
      </c>
      <c r="I138" s="195"/>
      <c r="J138" s="196">
        <f>ROUND(I138*H138,2)</f>
        <v>0</v>
      </c>
      <c r="K138" s="192" t="s">
        <v>142</v>
      </c>
      <c r="L138" s="59"/>
      <c r="M138" s="197" t="s">
        <v>21</v>
      </c>
      <c r="N138" s="198" t="s">
        <v>43</v>
      </c>
      <c r="O138" s="40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AR138" s="22" t="s">
        <v>143</v>
      </c>
      <c r="AT138" s="22" t="s">
        <v>138</v>
      </c>
      <c r="AU138" s="22" t="s">
        <v>82</v>
      </c>
      <c r="AY138" s="22" t="s">
        <v>136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22" t="s">
        <v>80</v>
      </c>
      <c r="BK138" s="201">
        <f>ROUND(I138*H138,2)</f>
        <v>0</v>
      </c>
      <c r="BL138" s="22" t="s">
        <v>143</v>
      </c>
      <c r="BM138" s="22" t="s">
        <v>233</v>
      </c>
    </row>
    <row r="139" spans="2:65" s="11" customFormat="1" x14ac:dyDescent="0.3">
      <c r="B139" s="202"/>
      <c r="C139" s="203"/>
      <c r="D139" s="204" t="s">
        <v>145</v>
      </c>
      <c r="E139" s="205" t="s">
        <v>21</v>
      </c>
      <c r="F139" s="206" t="s">
        <v>229</v>
      </c>
      <c r="G139" s="203"/>
      <c r="H139" s="207">
        <v>14.96</v>
      </c>
      <c r="I139" s="208"/>
      <c r="J139" s="203"/>
      <c r="K139" s="203"/>
      <c r="L139" s="209"/>
      <c r="M139" s="210"/>
      <c r="N139" s="211"/>
      <c r="O139" s="211"/>
      <c r="P139" s="211"/>
      <c r="Q139" s="211"/>
      <c r="R139" s="211"/>
      <c r="S139" s="211"/>
      <c r="T139" s="212"/>
      <c r="AT139" s="213" t="s">
        <v>145</v>
      </c>
      <c r="AU139" s="213" t="s">
        <v>82</v>
      </c>
      <c r="AV139" s="11" t="s">
        <v>82</v>
      </c>
      <c r="AW139" s="11" t="s">
        <v>35</v>
      </c>
      <c r="AX139" s="11" t="s">
        <v>72</v>
      </c>
      <c r="AY139" s="213" t="s">
        <v>136</v>
      </c>
    </row>
    <row r="140" spans="2:65" s="12" customFormat="1" x14ac:dyDescent="0.3">
      <c r="B140" s="224"/>
      <c r="C140" s="225"/>
      <c r="D140" s="204" t="s">
        <v>145</v>
      </c>
      <c r="E140" s="226" t="s">
        <v>21</v>
      </c>
      <c r="F140" s="227" t="s">
        <v>164</v>
      </c>
      <c r="G140" s="225"/>
      <c r="H140" s="228">
        <v>14.96</v>
      </c>
      <c r="I140" s="229"/>
      <c r="J140" s="225"/>
      <c r="K140" s="225"/>
      <c r="L140" s="230"/>
      <c r="M140" s="231"/>
      <c r="N140" s="232"/>
      <c r="O140" s="232"/>
      <c r="P140" s="232"/>
      <c r="Q140" s="232"/>
      <c r="R140" s="232"/>
      <c r="S140" s="232"/>
      <c r="T140" s="233"/>
      <c r="AT140" s="234" t="s">
        <v>145</v>
      </c>
      <c r="AU140" s="234" t="s">
        <v>82</v>
      </c>
      <c r="AV140" s="12" t="s">
        <v>143</v>
      </c>
      <c r="AW140" s="12" t="s">
        <v>35</v>
      </c>
      <c r="AX140" s="12" t="s">
        <v>80</v>
      </c>
      <c r="AY140" s="234" t="s">
        <v>136</v>
      </c>
    </row>
    <row r="141" spans="2:65" s="1" customFormat="1" ht="25.5" customHeight="1" x14ac:dyDescent="0.3">
      <c r="B141" s="39"/>
      <c r="C141" s="190" t="s">
        <v>214</v>
      </c>
      <c r="D141" s="190" t="s">
        <v>138</v>
      </c>
      <c r="E141" s="191" t="s">
        <v>234</v>
      </c>
      <c r="F141" s="192" t="s">
        <v>235</v>
      </c>
      <c r="G141" s="193" t="s">
        <v>202</v>
      </c>
      <c r="H141" s="194">
        <v>11.28</v>
      </c>
      <c r="I141" s="195"/>
      <c r="J141" s="196">
        <f>ROUND(I141*H141,2)</f>
        <v>0</v>
      </c>
      <c r="K141" s="192" t="s">
        <v>142</v>
      </c>
      <c r="L141" s="59"/>
      <c r="M141" s="197" t="s">
        <v>21</v>
      </c>
      <c r="N141" s="198" t="s">
        <v>43</v>
      </c>
      <c r="O141" s="40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AR141" s="22" t="s">
        <v>143</v>
      </c>
      <c r="AT141" s="22" t="s">
        <v>138</v>
      </c>
      <c r="AU141" s="22" t="s">
        <v>82</v>
      </c>
      <c r="AY141" s="22" t="s">
        <v>136</v>
      </c>
      <c r="BE141" s="201">
        <f>IF(N141="základní",J141,0)</f>
        <v>0</v>
      </c>
      <c r="BF141" s="201">
        <f>IF(N141="snížená",J141,0)</f>
        <v>0</v>
      </c>
      <c r="BG141" s="201">
        <f>IF(N141="zákl. přenesená",J141,0)</f>
        <v>0</v>
      </c>
      <c r="BH141" s="201">
        <f>IF(N141="sníž. přenesená",J141,0)</f>
        <v>0</v>
      </c>
      <c r="BI141" s="201">
        <f>IF(N141="nulová",J141,0)</f>
        <v>0</v>
      </c>
      <c r="BJ141" s="22" t="s">
        <v>80</v>
      </c>
      <c r="BK141" s="201">
        <f>ROUND(I141*H141,2)</f>
        <v>0</v>
      </c>
      <c r="BL141" s="22" t="s">
        <v>143</v>
      </c>
      <c r="BM141" s="22" t="s">
        <v>236</v>
      </c>
    </row>
    <row r="142" spans="2:65" s="11" customFormat="1" x14ac:dyDescent="0.3">
      <c r="B142" s="202"/>
      <c r="C142" s="203"/>
      <c r="D142" s="204" t="s">
        <v>145</v>
      </c>
      <c r="E142" s="205" t="s">
        <v>21</v>
      </c>
      <c r="F142" s="206" t="s">
        <v>237</v>
      </c>
      <c r="G142" s="203"/>
      <c r="H142" s="207">
        <v>11.28</v>
      </c>
      <c r="I142" s="208"/>
      <c r="J142" s="203"/>
      <c r="K142" s="203"/>
      <c r="L142" s="209"/>
      <c r="M142" s="210"/>
      <c r="N142" s="211"/>
      <c r="O142" s="211"/>
      <c r="P142" s="211"/>
      <c r="Q142" s="211"/>
      <c r="R142" s="211"/>
      <c r="S142" s="211"/>
      <c r="T142" s="212"/>
      <c r="AT142" s="213" t="s">
        <v>145</v>
      </c>
      <c r="AU142" s="213" t="s">
        <v>82</v>
      </c>
      <c r="AV142" s="11" t="s">
        <v>82</v>
      </c>
      <c r="AW142" s="11" t="s">
        <v>35</v>
      </c>
      <c r="AX142" s="11" t="s">
        <v>72</v>
      </c>
      <c r="AY142" s="213" t="s">
        <v>136</v>
      </c>
    </row>
    <row r="143" spans="2:65" s="12" customFormat="1" x14ac:dyDescent="0.3">
      <c r="B143" s="224"/>
      <c r="C143" s="225"/>
      <c r="D143" s="204" t="s">
        <v>145</v>
      </c>
      <c r="E143" s="226" t="s">
        <v>21</v>
      </c>
      <c r="F143" s="227" t="s">
        <v>164</v>
      </c>
      <c r="G143" s="225"/>
      <c r="H143" s="228">
        <v>11.28</v>
      </c>
      <c r="I143" s="229"/>
      <c r="J143" s="225"/>
      <c r="K143" s="225"/>
      <c r="L143" s="230"/>
      <c r="M143" s="231"/>
      <c r="N143" s="232"/>
      <c r="O143" s="232"/>
      <c r="P143" s="232"/>
      <c r="Q143" s="232"/>
      <c r="R143" s="232"/>
      <c r="S143" s="232"/>
      <c r="T143" s="233"/>
      <c r="AT143" s="234" t="s">
        <v>145</v>
      </c>
      <c r="AU143" s="234" t="s">
        <v>82</v>
      </c>
      <c r="AV143" s="12" t="s">
        <v>143</v>
      </c>
      <c r="AW143" s="12" t="s">
        <v>35</v>
      </c>
      <c r="AX143" s="12" t="s">
        <v>80</v>
      </c>
      <c r="AY143" s="234" t="s">
        <v>136</v>
      </c>
    </row>
    <row r="144" spans="2:65" s="1" customFormat="1" ht="38.25" customHeight="1" x14ac:dyDescent="0.3">
      <c r="B144" s="39"/>
      <c r="C144" s="190" t="s">
        <v>9</v>
      </c>
      <c r="D144" s="190" t="s">
        <v>138</v>
      </c>
      <c r="E144" s="191" t="s">
        <v>238</v>
      </c>
      <c r="F144" s="192" t="s">
        <v>239</v>
      </c>
      <c r="G144" s="193" t="s">
        <v>141</v>
      </c>
      <c r="H144" s="194">
        <v>121.28</v>
      </c>
      <c r="I144" s="195"/>
      <c r="J144" s="196">
        <f>ROUND(I144*H144,2)</f>
        <v>0</v>
      </c>
      <c r="K144" s="192" t="s">
        <v>142</v>
      </c>
      <c r="L144" s="59"/>
      <c r="M144" s="197" t="s">
        <v>21</v>
      </c>
      <c r="N144" s="198" t="s">
        <v>43</v>
      </c>
      <c r="O144" s="40"/>
      <c r="P144" s="199">
        <f>O144*H144</f>
        <v>0</v>
      </c>
      <c r="Q144" s="199">
        <v>0</v>
      </c>
      <c r="R144" s="199">
        <f>Q144*H144</f>
        <v>0</v>
      </c>
      <c r="S144" s="199">
        <v>0</v>
      </c>
      <c r="T144" s="200">
        <f>S144*H144</f>
        <v>0</v>
      </c>
      <c r="AR144" s="22" t="s">
        <v>143</v>
      </c>
      <c r="AT144" s="22" t="s">
        <v>138</v>
      </c>
      <c r="AU144" s="22" t="s">
        <v>82</v>
      </c>
      <c r="AY144" s="22" t="s">
        <v>136</v>
      </c>
      <c r="BE144" s="201">
        <f>IF(N144="základní",J144,0)</f>
        <v>0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22" t="s">
        <v>80</v>
      </c>
      <c r="BK144" s="201">
        <f>ROUND(I144*H144,2)</f>
        <v>0</v>
      </c>
      <c r="BL144" s="22" t="s">
        <v>143</v>
      </c>
      <c r="BM144" s="22" t="s">
        <v>240</v>
      </c>
    </row>
    <row r="145" spans="2:65" s="11" customFormat="1" x14ac:dyDescent="0.3">
      <c r="B145" s="202"/>
      <c r="C145" s="203"/>
      <c r="D145" s="204" t="s">
        <v>145</v>
      </c>
      <c r="E145" s="205" t="s">
        <v>21</v>
      </c>
      <c r="F145" s="206" t="s">
        <v>241</v>
      </c>
      <c r="G145" s="203"/>
      <c r="H145" s="207">
        <v>121.28</v>
      </c>
      <c r="I145" s="208"/>
      <c r="J145" s="203"/>
      <c r="K145" s="203"/>
      <c r="L145" s="209"/>
      <c r="M145" s="210"/>
      <c r="N145" s="211"/>
      <c r="O145" s="211"/>
      <c r="P145" s="211"/>
      <c r="Q145" s="211"/>
      <c r="R145" s="211"/>
      <c r="S145" s="211"/>
      <c r="T145" s="212"/>
      <c r="AT145" s="213" t="s">
        <v>145</v>
      </c>
      <c r="AU145" s="213" t="s">
        <v>82</v>
      </c>
      <c r="AV145" s="11" t="s">
        <v>82</v>
      </c>
      <c r="AW145" s="11" t="s">
        <v>35</v>
      </c>
      <c r="AX145" s="11" t="s">
        <v>72</v>
      </c>
      <c r="AY145" s="213" t="s">
        <v>136</v>
      </c>
    </row>
    <row r="146" spans="2:65" s="12" customFormat="1" x14ac:dyDescent="0.3">
      <c r="B146" s="224"/>
      <c r="C146" s="225"/>
      <c r="D146" s="204" t="s">
        <v>145</v>
      </c>
      <c r="E146" s="226" t="s">
        <v>21</v>
      </c>
      <c r="F146" s="227" t="s">
        <v>164</v>
      </c>
      <c r="G146" s="225"/>
      <c r="H146" s="228">
        <v>121.28</v>
      </c>
      <c r="I146" s="229"/>
      <c r="J146" s="225"/>
      <c r="K146" s="225"/>
      <c r="L146" s="230"/>
      <c r="M146" s="231"/>
      <c r="N146" s="232"/>
      <c r="O146" s="232"/>
      <c r="P146" s="232"/>
      <c r="Q146" s="232"/>
      <c r="R146" s="232"/>
      <c r="S146" s="232"/>
      <c r="T146" s="233"/>
      <c r="AT146" s="234" t="s">
        <v>145</v>
      </c>
      <c r="AU146" s="234" t="s">
        <v>82</v>
      </c>
      <c r="AV146" s="12" t="s">
        <v>143</v>
      </c>
      <c r="AW146" s="12" t="s">
        <v>35</v>
      </c>
      <c r="AX146" s="12" t="s">
        <v>80</v>
      </c>
      <c r="AY146" s="234" t="s">
        <v>136</v>
      </c>
    </row>
    <row r="147" spans="2:65" s="10" customFormat="1" ht="29.85" customHeight="1" x14ac:dyDescent="0.3">
      <c r="B147" s="174"/>
      <c r="C147" s="175"/>
      <c r="D147" s="176" t="s">
        <v>71</v>
      </c>
      <c r="E147" s="188" t="s">
        <v>242</v>
      </c>
      <c r="F147" s="188" t="s">
        <v>243</v>
      </c>
      <c r="G147" s="175"/>
      <c r="H147" s="175"/>
      <c r="I147" s="178"/>
      <c r="J147" s="189">
        <f>BK147</f>
        <v>0</v>
      </c>
      <c r="K147" s="175"/>
      <c r="L147" s="180"/>
      <c r="M147" s="181"/>
      <c r="N147" s="182"/>
      <c r="O147" s="182"/>
      <c r="P147" s="183">
        <f>P148</f>
        <v>0</v>
      </c>
      <c r="Q147" s="182"/>
      <c r="R147" s="183">
        <f>R148</f>
        <v>0</v>
      </c>
      <c r="S147" s="182"/>
      <c r="T147" s="184">
        <f>T148</f>
        <v>0</v>
      </c>
      <c r="AR147" s="185" t="s">
        <v>80</v>
      </c>
      <c r="AT147" s="186" t="s">
        <v>71</v>
      </c>
      <c r="AU147" s="186" t="s">
        <v>80</v>
      </c>
      <c r="AY147" s="185" t="s">
        <v>136</v>
      </c>
      <c r="BK147" s="187">
        <f>BK148</f>
        <v>0</v>
      </c>
    </row>
    <row r="148" spans="2:65" s="1" customFormat="1" ht="16.5" customHeight="1" x14ac:dyDescent="0.3">
      <c r="B148" s="39"/>
      <c r="C148" s="190" t="s">
        <v>244</v>
      </c>
      <c r="D148" s="190" t="s">
        <v>138</v>
      </c>
      <c r="E148" s="191" t="s">
        <v>245</v>
      </c>
      <c r="F148" s="192" t="s">
        <v>246</v>
      </c>
      <c r="G148" s="193" t="s">
        <v>247</v>
      </c>
      <c r="H148" s="194">
        <v>32.901000000000003</v>
      </c>
      <c r="I148" s="195"/>
      <c r="J148" s="196">
        <f>ROUND(I148*H148,2)</f>
        <v>0</v>
      </c>
      <c r="K148" s="192" t="s">
        <v>142</v>
      </c>
      <c r="L148" s="59"/>
      <c r="M148" s="197" t="s">
        <v>21</v>
      </c>
      <c r="N148" s="198" t="s">
        <v>43</v>
      </c>
      <c r="O148" s="40"/>
      <c r="P148" s="199">
        <f>O148*H148</f>
        <v>0</v>
      </c>
      <c r="Q148" s="199">
        <v>0</v>
      </c>
      <c r="R148" s="199">
        <f>Q148*H148</f>
        <v>0</v>
      </c>
      <c r="S148" s="199">
        <v>0</v>
      </c>
      <c r="T148" s="200">
        <f>S148*H148</f>
        <v>0</v>
      </c>
      <c r="AR148" s="22" t="s">
        <v>143</v>
      </c>
      <c r="AT148" s="22" t="s">
        <v>138</v>
      </c>
      <c r="AU148" s="22" t="s">
        <v>82</v>
      </c>
      <c r="AY148" s="22" t="s">
        <v>136</v>
      </c>
      <c r="BE148" s="201">
        <f>IF(N148="základní",J148,0)</f>
        <v>0</v>
      </c>
      <c r="BF148" s="201">
        <f>IF(N148="snížená",J148,0)</f>
        <v>0</v>
      </c>
      <c r="BG148" s="201">
        <f>IF(N148="zákl. přenesená",J148,0)</f>
        <v>0</v>
      </c>
      <c r="BH148" s="201">
        <f>IF(N148="sníž. přenesená",J148,0)</f>
        <v>0</v>
      </c>
      <c r="BI148" s="201">
        <f>IF(N148="nulová",J148,0)</f>
        <v>0</v>
      </c>
      <c r="BJ148" s="22" t="s">
        <v>80</v>
      </c>
      <c r="BK148" s="201">
        <f>ROUND(I148*H148,2)</f>
        <v>0</v>
      </c>
      <c r="BL148" s="22" t="s">
        <v>143</v>
      </c>
      <c r="BM148" s="22" t="s">
        <v>248</v>
      </c>
    </row>
    <row r="149" spans="2:65" s="10" customFormat="1" ht="37.35" customHeight="1" x14ac:dyDescent="0.35">
      <c r="B149" s="174"/>
      <c r="C149" s="175"/>
      <c r="D149" s="176" t="s">
        <v>71</v>
      </c>
      <c r="E149" s="177" t="s">
        <v>249</v>
      </c>
      <c r="F149" s="177" t="s">
        <v>250</v>
      </c>
      <c r="G149" s="175"/>
      <c r="H149" s="175"/>
      <c r="I149" s="178"/>
      <c r="J149" s="179">
        <f>BK149</f>
        <v>0</v>
      </c>
      <c r="K149" s="175"/>
      <c r="L149" s="180"/>
      <c r="M149" s="181"/>
      <c r="N149" s="182"/>
      <c r="O149" s="182"/>
      <c r="P149" s="183">
        <f>P150+P156+P162</f>
        <v>0</v>
      </c>
      <c r="Q149" s="182"/>
      <c r="R149" s="183">
        <f>R150+R156+R162</f>
        <v>4.8719999999999999E-2</v>
      </c>
      <c r="S149" s="182"/>
      <c r="T149" s="184">
        <f>T150+T156+T162</f>
        <v>0</v>
      </c>
      <c r="AR149" s="185" t="s">
        <v>82</v>
      </c>
      <c r="AT149" s="186" t="s">
        <v>71</v>
      </c>
      <c r="AU149" s="186" t="s">
        <v>72</v>
      </c>
      <c r="AY149" s="185" t="s">
        <v>136</v>
      </c>
      <c r="BK149" s="187">
        <f>BK150+BK156+BK162</f>
        <v>0</v>
      </c>
    </row>
    <row r="150" spans="2:65" s="10" customFormat="1" ht="19.899999999999999" customHeight="1" x14ac:dyDescent="0.3">
      <c r="B150" s="174"/>
      <c r="C150" s="175"/>
      <c r="D150" s="176" t="s">
        <v>71</v>
      </c>
      <c r="E150" s="188" t="s">
        <v>251</v>
      </c>
      <c r="F150" s="188" t="s">
        <v>252</v>
      </c>
      <c r="G150" s="175"/>
      <c r="H150" s="175"/>
      <c r="I150" s="178"/>
      <c r="J150" s="189">
        <f>BK150</f>
        <v>0</v>
      </c>
      <c r="K150" s="175"/>
      <c r="L150" s="180"/>
      <c r="M150" s="181"/>
      <c r="N150" s="182"/>
      <c r="O150" s="182"/>
      <c r="P150" s="183">
        <f>SUM(P151:P155)</f>
        <v>0</v>
      </c>
      <c r="Q150" s="182"/>
      <c r="R150" s="183">
        <f>SUM(R151:R155)</f>
        <v>3.3200000000000005E-4</v>
      </c>
      <c r="S150" s="182"/>
      <c r="T150" s="184">
        <f>SUM(T151:T155)</f>
        <v>0</v>
      </c>
      <c r="AR150" s="185" t="s">
        <v>82</v>
      </c>
      <c r="AT150" s="186" t="s">
        <v>71</v>
      </c>
      <c r="AU150" s="186" t="s">
        <v>80</v>
      </c>
      <c r="AY150" s="185" t="s">
        <v>136</v>
      </c>
      <c r="BK150" s="187">
        <f>SUM(BK151:BK155)</f>
        <v>0</v>
      </c>
    </row>
    <row r="151" spans="2:65" s="1" customFormat="1" ht="25.5" customHeight="1" x14ac:dyDescent="0.3">
      <c r="B151" s="39"/>
      <c r="C151" s="190" t="s">
        <v>253</v>
      </c>
      <c r="D151" s="190" t="s">
        <v>138</v>
      </c>
      <c r="E151" s="191" t="s">
        <v>254</v>
      </c>
      <c r="F151" s="192" t="s">
        <v>255</v>
      </c>
      <c r="G151" s="193" t="s">
        <v>202</v>
      </c>
      <c r="H151" s="194">
        <v>3.02</v>
      </c>
      <c r="I151" s="195"/>
      <c r="J151" s="196">
        <f>ROUND(I151*H151,2)</f>
        <v>0</v>
      </c>
      <c r="K151" s="192" t="s">
        <v>142</v>
      </c>
      <c r="L151" s="59"/>
      <c r="M151" s="197" t="s">
        <v>21</v>
      </c>
      <c r="N151" s="198" t="s">
        <v>43</v>
      </c>
      <c r="O151" s="40"/>
      <c r="P151" s="199">
        <f>O151*H151</f>
        <v>0</v>
      </c>
      <c r="Q151" s="199">
        <v>0</v>
      </c>
      <c r="R151" s="199">
        <f>Q151*H151</f>
        <v>0</v>
      </c>
      <c r="S151" s="199">
        <v>0</v>
      </c>
      <c r="T151" s="200">
        <f>S151*H151</f>
        <v>0</v>
      </c>
      <c r="AR151" s="22" t="s">
        <v>215</v>
      </c>
      <c r="AT151" s="22" t="s">
        <v>138</v>
      </c>
      <c r="AU151" s="22" t="s">
        <v>82</v>
      </c>
      <c r="AY151" s="22" t="s">
        <v>136</v>
      </c>
      <c r="BE151" s="201">
        <f>IF(N151="základní",J151,0)</f>
        <v>0</v>
      </c>
      <c r="BF151" s="201">
        <f>IF(N151="snížená",J151,0)</f>
        <v>0</v>
      </c>
      <c r="BG151" s="201">
        <f>IF(N151="zákl. přenesená",J151,0)</f>
        <v>0</v>
      </c>
      <c r="BH151" s="201">
        <f>IF(N151="sníž. přenesená",J151,0)</f>
        <v>0</v>
      </c>
      <c r="BI151" s="201">
        <f>IF(N151="nulová",J151,0)</f>
        <v>0</v>
      </c>
      <c r="BJ151" s="22" t="s">
        <v>80</v>
      </c>
      <c r="BK151" s="201">
        <f>ROUND(I151*H151,2)</f>
        <v>0</v>
      </c>
      <c r="BL151" s="22" t="s">
        <v>215</v>
      </c>
      <c r="BM151" s="22" t="s">
        <v>256</v>
      </c>
    </row>
    <row r="152" spans="2:65" s="11" customFormat="1" x14ac:dyDescent="0.3">
      <c r="B152" s="202"/>
      <c r="C152" s="203"/>
      <c r="D152" s="204" t="s">
        <v>145</v>
      </c>
      <c r="E152" s="205" t="s">
        <v>21</v>
      </c>
      <c r="F152" s="206" t="s">
        <v>257</v>
      </c>
      <c r="G152" s="203"/>
      <c r="H152" s="207">
        <v>3.02</v>
      </c>
      <c r="I152" s="208"/>
      <c r="J152" s="203"/>
      <c r="K152" s="203"/>
      <c r="L152" s="209"/>
      <c r="M152" s="210"/>
      <c r="N152" s="211"/>
      <c r="O152" s="211"/>
      <c r="P152" s="211"/>
      <c r="Q152" s="211"/>
      <c r="R152" s="211"/>
      <c r="S152" s="211"/>
      <c r="T152" s="212"/>
      <c r="AT152" s="213" t="s">
        <v>145</v>
      </c>
      <c r="AU152" s="213" t="s">
        <v>82</v>
      </c>
      <c r="AV152" s="11" t="s">
        <v>82</v>
      </c>
      <c r="AW152" s="11" t="s">
        <v>35</v>
      </c>
      <c r="AX152" s="11" t="s">
        <v>72</v>
      </c>
      <c r="AY152" s="213" t="s">
        <v>136</v>
      </c>
    </row>
    <row r="153" spans="2:65" s="12" customFormat="1" x14ac:dyDescent="0.3">
      <c r="B153" s="224"/>
      <c r="C153" s="225"/>
      <c r="D153" s="204" t="s">
        <v>145</v>
      </c>
      <c r="E153" s="226" t="s">
        <v>21</v>
      </c>
      <c r="F153" s="227" t="s">
        <v>164</v>
      </c>
      <c r="G153" s="225"/>
      <c r="H153" s="228">
        <v>3.02</v>
      </c>
      <c r="I153" s="229"/>
      <c r="J153" s="225"/>
      <c r="K153" s="225"/>
      <c r="L153" s="230"/>
      <c r="M153" s="231"/>
      <c r="N153" s="232"/>
      <c r="O153" s="232"/>
      <c r="P153" s="232"/>
      <c r="Q153" s="232"/>
      <c r="R153" s="232"/>
      <c r="S153" s="232"/>
      <c r="T153" s="233"/>
      <c r="AT153" s="234" t="s">
        <v>145</v>
      </c>
      <c r="AU153" s="234" t="s">
        <v>82</v>
      </c>
      <c r="AV153" s="12" t="s">
        <v>143</v>
      </c>
      <c r="AW153" s="12" t="s">
        <v>35</v>
      </c>
      <c r="AX153" s="12" t="s">
        <v>80</v>
      </c>
      <c r="AY153" s="234" t="s">
        <v>136</v>
      </c>
    </row>
    <row r="154" spans="2:65" s="1" customFormat="1" ht="16.5" customHeight="1" x14ac:dyDescent="0.3">
      <c r="B154" s="39"/>
      <c r="C154" s="214" t="s">
        <v>258</v>
      </c>
      <c r="D154" s="214" t="s">
        <v>157</v>
      </c>
      <c r="E154" s="215" t="s">
        <v>259</v>
      </c>
      <c r="F154" s="216" t="s">
        <v>260</v>
      </c>
      <c r="G154" s="217" t="s">
        <v>261</v>
      </c>
      <c r="H154" s="218">
        <v>0.33200000000000002</v>
      </c>
      <c r="I154" s="219"/>
      <c r="J154" s="220">
        <f>ROUND(I154*H154,2)</f>
        <v>0</v>
      </c>
      <c r="K154" s="216" t="s">
        <v>142</v>
      </c>
      <c r="L154" s="221"/>
      <c r="M154" s="222" t="s">
        <v>21</v>
      </c>
      <c r="N154" s="223" t="s">
        <v>43</v>
      </c>
      <c r="O154" s="40"/>
      <c r="P154" s="199">
        <f>O154*H154</f>
        <v>0</v>
      </c>
      <c r="Q154" s="199">
        <v>1E-3</v>
      </c>
      <c r="R154" s="199">
        <f>Q154*H154</f>
        <v>3.3200000000000005E-4</v>
      </c>
      <c r="S154" s="199">
        <v>0</v>
      </c>
      <c r="T154" s="200">
        <f>S154*H154</f>
        <v>0</v>
      </c>
      <c r="AR154" s="22" t="s">
        <v>262</v>
      </c>
      <c r="AT154" s="22" t="s">
        <v>157</v>
      </c>
      <c r="AU154" s="22" t="s">
        <v>82</v>
      </c>
      <c r="AY154" s="22" t="s">
        <v>136</v>
      </c>
      <c r="BE154" s="201">
        <f>IF(N154="základní",J154,0)</f>
        <v>0</v>
      </c>
      <c r="BF154" s="201">
        <f>IF(N154="snížená",J154,0)</f>
        <v>0</v>
      </c>
      <c r="BG154" s="201">
        <f>IF(N154="zákl. přenesená",J154,0)</f>
        <v>0</v>
      </c>
      <c r="BH154" s="201">
        <f>IF(N154="sníž. přenesená",J154,0)</f>
        <v>0</v>
      </c>
      <c r="BI154" s="201">
        <f>IF(N154="nulová",J154,0)</f>
        <v>0</v>
      </c>
      <c r="BJ154" s="22" t="s">
        <v>80</v>
      </c>
      <c r="BK154" s="201">
        <f>ROUND(I154*H154,2)</f>
        <v>0</v>
      </c>
      <c r="BL154" s="22" t="s">
        <v>215</v>
      </c>
      <c r="BM154" s="22" t="s">
        <v>263</v>
      </c>
    </row>
    <row r="155" spans="2:65" s="11" customFormat="1" x14ac:dyDescent="0.3">
      <c r="B155" s="202"/>
      <c r="C155" s="203"/>
      <c r="D155" s="204" t="s">
        <v>145</v>
      </c>
      <c r="E155" s="203"/>
      <c r="F155" s="206" t="s">
        <v>264</v>
      </c>
      <c r="G155" s="203"/>
      <c r="H155" s="207">
        <v>0.33200000000000002</v>
      </c>
      <c r="I155" s="208"/>
      <c r="J155" s="203"/>
      <c r="K155" s="203"/>
      <c r="L155" s="209"/>
      <c r="M155" s="210"/>
      <c r="N155" s="211"/>
      <c r="O155" s="211"/>
      <c r="P155" s="211"/>
      <c r="Q155" s="211"/>
      <c r="R155" s="211"/>
      <c r="S155" s="211"/>
      <c r="T155" s="212"/>
      <c r="AT155" s="213" t="s">
        <v>145</v>
      </c>
      <c r="AU155" s="213" t="s">
        <v>82</v>
      </c>
      <c r="AV155" s="11" t="s">
        <v>82</v>
      </c>
      <c r="AW155" s="11" t="s">
        <v>6</v>
      </c>
      <c r="AX155" s="11" t="s">
        <v>80</v>
      </c>
      <c r="AY155" s="213" t="s">
        <v>136</v>
      </c>
    </row>
    <row r="156" spans="2:65" s="10" customFormat="1" ht="29.85" customHeight="1" x14ac:dyDescent="0.3">
      <c r="B156" s="174"/>
      <c r="C156" s="175"/>
      <c r="D156" s="176" t="s">
        <v>71</v>
      </c>
      <c r="E156" s="188" t="s">
        <v>265</v>
      </c>
      <c r="F156" s="188" t="s">
        <v>266</v>
      </c>
      <c r="G156" s="175"/>
      <c r="H156" s="175"/>
      <c r="I156" s="178"/>
      <c r="J156" s="189">
        <f>BK156</f>
        <v>0</v>
      </c>
      <c r="K156" s="175"/>
      <c r="L156" s="180"/>
      <c r="M156" s="181"/>
      <c r="N156" s="182"/>
      <c r="O156" s="182"/>
      <c r="P156" s="183">
        <f>SUM(P157:P161)</f>
        <v>0</v>
      </c>
      <c r="Q156" s="182"/>
      <c r="R156" s="183">
        <f>SUM(R157:R161)</f>
        <v>3.0687999999999997E-2</v>
      </c>
      <c r="S156" s="182"/>
      <c r="T156" s="184">
        <f>SUM(T157:T161)</f>
        <v>0</v>
      </c>
      <c r="AR156" s="185" t="s">
        <v>82</v>
      </c>
      <c r="AT156" s="186" t="s">
        <v>71</v>
      </c>
      <c r="AU156" s="186" t="s">
        <v>80</v>
      </c>
      <c r="AY156" s="185" t="s">
        <v>136</v>
      </c>
      <c r="BK156" s="187">
        <f>SUM(BK157:BK161)</f>
        <v>0</v>
      </c>
    </row>
    <row r="157" spans="2:65" s="1" customFormat="1" ht="51" customHeight="1" x14ac:dyDescent="0.3">
      <c r="B157" s="39"/>
      <c r="C157" s="190" t="s">
        <v>267</v>
      </c>
      <c r="D157" s="190" t="s">
        <v>138</v>
      </c>
      <c r="E157" s="191" t="s">
        <v>268</v>
      </c>
      <c r="F157" s="192" t="s">
        <v>269</v>
      </c>
      <c r="G157" s="193" t="s">
        <v>141</v>
      </c>
      <c r="H157" s="194">
        <v>18</v>
      </c>
      <c r="I157" s="195"/>
      <c r="J157" s="196">
        <f>ROUND(I157*H157,2)</f>
        <v>0</v>
      </c>
      <c r="K157" s="192" t="s">
        <v>142</v>
      </c>
      <c r="L157" s="59"/>
      <c r="M157" s="197" t="s">
        <v>21</v>
      </c>
      <c r="N157" s="198" t="s">
        <v>43</v>
      </c>
      <c r="O157" s="40"/>
      <c r="P157" s="199">
        <f>O157*H157</f>
        <v>0</v>
      </c>
      <c r="Q157" s="199">
        <v>1.1199999999999999E-3</v>
      </c>
      <c r="R157" s="199">
        <f>Q157*H157</f>
        <v>2.0159999999999997E-2</v>
      </c>
      <c r="S157" s="199">
        <v>0</v>
      </c>
      <c r="T157" s="200">
        <f>S157*H157</f>
        <v>0</v>
      </c>
      <c r="AR157" s="22" t="s">
        <v>215</v>
      </c>
      <c r="AT157" s="22" t="s">
        <v>138</v>
      </c>
      <c r="AU157" s="22" t="s">
        <v>82</v>
      </c>
      <c r="AY157" s="22" t="s">
        <v>136</v>
      </c>
      <c r="BE157" s="201">
        <f>IF(N157="základní",J157,0)</f>
        <v>0</v>
      </c>
      <c r="BF157" s="201">
        <f>IF(N157="snížená",J157,0)</f>
        <v>0</v>
      </c>
      <c r="BG157" s="201">
        <f>IF(N157="zákl. přenesená",J157,0)</f>
        <v>0</v>
      </c>
      <c r="BH157" s="201">
        <f>IF(N157="sníž. přenesená",J157,0)</f>
        <v>0</v>
      </c>
      <c r="BI157" s="201">
        <f>IF(N157="nulová",J157,0)</f>
        <v>0</v>
      </c>
      <c r="BJ157" s="22" t="s">
        <v>80</v>
      </c>
      <c r="BK157" s="201">
        <f>ROUND(I157*H157,2)</f>
        <v>0</v>
      </c>
      <c r="BL157" s="22" t="s">
        <v>215</v>
      </c>
      <c r="BM157" s="22" t="s">
        <v>270</v>
      </c>
    </row>
    <row r="158" spans="2:65" s="11" customFormat="1" x14ac:dyDescent="0.3">
      <c r="B158" s="202"/>
      <c r="C158" s="203"/>
      <c r="D158" s="204" t="s">
        <v>145</v>
      </c>
      <c r="E158" s="205" t="s">
        <v>21</v>
      </c>
      <c r="F158" s="206" t="s">
        <v>225</v>
      </c>
      <c r="G158" s="203"/>
      <c r="H158" s="207">
        <v>18</v>
      </c>
      <c r="I158" s="208"/>
      <c r="J158" s="203"/>
      <c r="K158" s="203"/>
      <c r="L158" s="209"/>
      <c r="M158" s="210"/>
      <c r="N158" s="211"/>
      <c r="O158" s="211"/>
      <c r="P158" s="211"/>
      <c r="Q158" s="211"/>
      <c r="R158" s="211"/>
      <c r="S158" s="211"/>
      <c r="T158" s="212"/>
      <c r="AT158" s="213" t="s">
        <v>145</v>
      </c>
      <c r="AU158" s="213" t="s">
        <v>82</v>
      </c>
      <c r="AV158" s="11" t="s">
        <v>82</v>
      </c>
      <c r="AW158" s="11" t="s">
        <v>35</v>
      </c>
      <c r="AX158" s="11" t="s">
        <v>80</v>
      </c>
      <c r="AY158" s="213" t="s">
        <v>136</v>
      </c>
    </row>
    <row r="159" spans="2:65" s="1" customFormat="1" ht="51" customHeight="1" x14ac:dyDescent="0.3">
      <c r="B159" s="39"/>
      <c r="C159" s="190" t="s">
        <v>271</v>
      </c>
      <c r="D159" s="190" t="s">
        <v>138</v>
      </c>
      <c r="E159" s="191" t="s">
        <v>272</v>
      </c>
      <c r="F159" s="192" t="s">
        <v>273</v>
      </c>
      <c r="G159" s="193" t="s">
        <v>141</v>
      </c>
      <c r="H159" s="194">
        <v>9.4</v>
      </c>
      <c r="I159" s="195"/>
      <c r="J159" s="196">
        <f>ROUND(I159*H159,2)</f>
        <v>0</v>
      </c>
      <c r="K159" s="192" t="s">
        <v>142</v>
      </c>
      <c r="L159" s="59"/>
      <c r="M159" s="197" t="s">
        <v>21</v>
      </c>
      <c r="N159" s="198" t="s">
        <v>43</v>
      </c>
      <c r="O159" s="40"/>
      <c r="P159" s="199">
        <f>O159*H159</f>
        <v>0</v>
      </c>
      <c r="Q159" s="199">
        <v>1.1199999999999999E-3</v>
      </c>
      <c r="R159" s="199">
        <f>Q159*H159</f>
        <v>1.0527999999999999E-2</v>
      </c>
      <c r="S159" s="199">
        <v>0</v>
      </c>
      <c r="T159" s="200">
        <f>S159*H159</f>
        <v>0</v>
      </c>
      <c r="AR159" s="22" t="s">
        <v>215</v>
      </c>
      <c r="AT159" s="22" t="s">
        <v>138</v>
      </c>
      <c r="AU159" s="22" t="s">
        <v>82</v>
      </c>
      <c r="AY159" s="22" t="s">
        <v>136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22" t="s">
        <v>80</v>
      </c>
      <c r="BK159" s="201">
        <f>ROUND(I159*H159,2)</f>
        <v>0</v>
      </c>
      <c r="BL159" s="22" t="s">
        <v>215</v>
      </c>
      <c r="BM159" s="22" t="s">
        <v>274</v>
      </c>
    </row>
    <row r="160" spans="2:65" s="11" customFormat="1" x14ac:dyDescent="0.3">
      <c r="B160" s="202"/>
      <c r="C160" s="203"/>
      <c r="D160" s="204" t="s">
        <v>145</v>
      </c>
      <c r="E160" s="205" t="s">
        <v>21</v>
      </c>
      <c r="F160" s="206" t="s">
        <v>275</v>
      </c>
      <c r="G160" s="203"/>
      <c r="H160" s="207">
        <v>9.4</v>
      </c>
      <c r="I160" s="208"/>
      <c r="J160" s="203"/>
      <c r="K160" s="203"/>
      <c r="L160" s="209"/>
      <c r="M160" s="210"/>
      <c r="N160" s="211"/>
      <c r="O160" s="211"/>
      <c r="P160" s="211"/>
      <c r="Q160" s="211"/>
      <c r="R160" s="211"/>
      <c r="S160" s="211"/>
      <c r="T160" s="212"/>
      <c r="AT160" s="213" t="s">
        <v>145</v>
      </c>
      <c r="AU160" s="213" t="s">
        <v>82</v>
      </c>
      <c r="AV160" s="11" t="s">
        <v>82</v>
      </c>
      <c r="AW160" s="11" t="s">
        <v>35</v>
      </c>
      <c r="AX160" s="11" t="s">
        <v>80</v>
      </c>
      <c r="AY160" s="213" t="s">
        <v>136</v>
      </c>
    </row>
    <row r="161" spans="2:65" s="1" customFormat="1" ht="38.25" customHeight="1" x14ac:dyDescent="0.3">
      <c r="B161" s="39"/>
      <c r="C161" s="190" t="s">
        <v>276</v>
      </c>
      <c r="D161" s="190" t="s">
        <v>138</v>
      </c>
      <c r="E161" s="191" t="s">
        <v>277</v>
      </c>
      <c r="F161" s="192" t="s">
        <v>278</v>
      </c>
      <c r="G161" s="193" t="s">
        <v>247</v>
      </c>
      <c r="H161" s="194">
        <v>3.1E-2</v>
      </c>
      <c r="I161" s="195"/>
      <c r="J161" s="196">
        <f>ROUND(I161*H161,2)</f>
        <v>0</v>
      </c>
      <c r="K161" s="192" t="s">
        <v>142</v>
      </c>
      <c r="L161" s="59"/>
      <c r="M161" s="197" t="s">
        <v>21</v>
      </c>
      <c r="N161" s="198" t="s">
        <v>43</v>
      </c>
      <c r="O161" s="40"/>
      <c r="P161" s="199">
        <f>O161*H161</f>
        <v>0</v>
      </c>
      <c r="Q161" s="199">
        <v>0</v>
      </c>
      <c r="R161" s="199">
        <f>Q161*H161</f>
        <v>0</v>
      </c>
      <c r="S161" s="199">
        <v>0</v>
      </c>
      <c r="T161" s="200">
        <f>S161*H161</f>
        <v>0</v>
      </c>
      <c r="AR161" s="22" t="s">
        <v>215</v>
      </c>
      <c r="AT161" s="22" t="s">
        <v>138</v>
      </c>
      <c r="AU161" s="22" t="s">
        <v>82</v>
      </c>
      <c r="AY161" s="22" t="s">
        <v>136</v>
      </c>
      <c r="BE161" s="201">
        <f>IF(N161="základní",J161,0)</f>
        <v>0</v>
      </c>
      <c r="BF161" s="201">
        <f>IF(N161="snížená",J161,0)</f>
        <v>0</v>
      </c>
      <c r="BG161" s="201">
        <f>IF(N161="zákl. přenesená",J161,0)</f>
        <v>0</v>
      </c>
      <c r="BH161" s="201">
        <f>IF(N161="sníž. přenesená",J161,0)</f>
        <v>0</v>
      </c>
      <c r="BI161" s="201">
        <f>IF(N161="nulová",J161,0)</f>
        <v>0</v>
      </c>
      <c r="BJ161" s="22" t="s">
        <v>80</v>
      </c>
      <c r="BK161" s="201">
        <f>ROUND(I161*H161,2)</f>
        <v>0</v>
      </c>
      <c r="BL161" s="22" t="s">
        <v>215</v>
      </c>
      <c r="BM161" s="22" t="s">
        <v>279</v>
      </c>
    </row>
    <row r="162" spans="2:65" s="10" customFormat="1" ht="29.85" customHeight="1" x14ac:dyDescent="0.3">
      <c r="B162" s="174"/>
      <c r="C162" s="175"/>
      <c r="D162" s="176" t="s">
        <v>71</v>
      </c>
      <c r="E162" s="188" t="s">
        <v>280</v>
      </c>
      <c r="F162" s="188" t="s">
        <v>281</v>
      </c>
      <c r="G162" s="175"/>
      <c r="H162" s="175"/>
      <c r="I162" s="178"/>
      <c r="J162" s="189">
        <f>BK162</f>
        <v>0</v>
      </c>
      <c r="K162" s="175"/>
      <c r="L162" s="180"/>
      <c r="M162" s="181"/>
      <c r="N162" s="182"/>
      <c r="O162" s="182"/>
      <c r="P162" s="183">
        <f>SUM(P163:P181)</f>
        <v>0</v>
      </c>
      <c r="Q162" s="182"/>
      <c r="R162" s="183">
        <f>SUM(R163:R181)</f>
        <v>1.7700000000000004E-2</v>
      </c>
      <c r="S162" s="182"/>
      <c r="T162" s="184">
        <f>SUM(T163:T181)</f>
        <v>0</v>
      </c>
      <c r="AR162" s="185" t="s">
        <v>82</v>
      </c>
      <c r="AT162" s="186" t="s">
        <v>71</v>
      </c>
      <c r="AU162" s="186" t="s">
        <v>80</v>
      </c>
      <c r="AY162" s="185" t="s">
        <v>136</v>
      </c>
      <c r="BK162" s="187">
        <f>SUM(BK163:BK181)</f>
        <v>0</v>
      </c>
    </row>
    <row r="163" spans="2:65" s="1" customFormat="1" ht="38.25" customHeight="1" x14ac:dyDescent="0.3">
      <c r="B163" s="39"/>
      <c r="C163" s="190" t="s">
        <v>282</v>
      </c>
      <c r="D163" s="190" t="s">
        <v>138</v>
      </c>
      <c r="E163" s="191" t="s">
        <v>283</v>
      </c>
      <c r="F163" s="192" t="s">
        <v>284</v>
      </c>
      <c r="G163" s="193" t="s">
        <v>197</v>
      </c>
      <c r="H163" s="194">
        <v>208</v>
      </c>
      <c r="I163" s="195"/>
      <c r="J163" s="196">
        <f>ROUND(I163*H163,2)</f>
        <v>0</v>
      </c>
      <c r="K163" s="192" t="s">
        <v>142</v>
      </c>
      <c r="L163" s="59"/>
      <c r="M163" s="197" t="s">
        <v>21</v>
      </c>
      <c r="N163" s="198" t="s">
        <v>43</v>
      </c>
      <c r="O163" s="40"/>
      <c r="P163" s="199">
        <f>O163*H163</f>
        <v>0</v>
      </c>
      <c r="Q163" s="199">
        <v>5.0000000000000002E-5</v>
      </c>
      <c r="R163" s="199">
        <f>Q163*H163</f>
        <v>1.0400000000000001E-2</v>
      </c>
      <c r="S163" s="199">
        <v>0</v>
      </c>
      <c r="T163" s="200">
        <f>S163*H163</f>
        <v>0</v>
      </c>
      <c r="AR163" s="22" t="s">
        <v>215</v>
      </c>
      <c r="AT163" s="22" t="s">
        <v>138</v>
      </c>
      <c r="AU163" s="22" t="s">
        <v>82</v>
      </c>
      <c r="AY163" s="22" t="s">
        <v>136</v>
      </c>
      <c r="BE163" s="201">
        <f>IF(N163="základní",J163,0)</f>
        <v>0</v>
      </c>
      <c r="BF163" s="201">
        <f>IF(N163="snížená",J163,0)</f>
        <v>0</v>
      </c>
      <c r="BG163" s="201">
        <f>IF(N163="zákl. přenesená",J163,0)</f>
        <v>0</v>
      </c>
      <c r="BH163" s="201">
        <f>IF(N163="sníž. přenesená",J163,0)</f>
        <v>0</v>
      </c>
      <c r="BI163" s="201">
        <f>IF(N163="nulová",J163,0)</f>
        <v>0</v>
      </c>
      <c r="BJ163" s="22" t="s">
        <v>80</v>
      </c>
      <c r="BK163" s="201">
        <f>ROUND(I163*H163,2)</f>
        <v>0</v>
      </c>
      <c r="BL163" s="22" t="s">
        <v>215</v>
      </c>
      <c r="BM163" s="22" t="s">
        <v>285</v>
      </c>
    </row>
    <row r="164" spans="2:65" s="11" customFormat="1" x14ac:dyDescent="0.3">
      <c r="B164" s="202"/>
      <c r="C164" s="203"/>
      <c r="D164" s="204" t="s">
        <v>145</v>
      </c>
      <c r="E164" s="205" t="s">
        <v>21</v>
      </c>
      <c r="F164" s="206" t="s">
        <v>286</v>
      </c>
      <c r="G164" s="203"/>
      <c r="H164" s="207">
        <v>208</v>
      </c>
      <c r="I164" s="208"/>
      <c r="J164" s="203"/>
      <c r="K164" s="203"/>
      <c r="L164" s="209"/>
      <c r="M164" s="210"/>
      <c r="N164" s="211"/>
      <c r="O164" s="211"/>
      <c r="P164" s="211"/>
      <c r="Q164" s="211"/>
      <c r="R164" s="211"/>
      <c r="S164" s="211"/>
      <c r="T164" s="212"/>
      <c r="AT164" s="213" t="s">
        <v>145</v>
      </c>
      <c r="AU164" s="213" t="s">
        <v>82</v>
      </c>
      <c r="AV164" s="11" t="s">
        <v>82</v>
      </c>
      <c r="AW164" s="11" t="s">
        <v>35</v>
      </c>
      <c r="AX164" s="11" t="s">
        <v>80</v>
      </c>
      <c r="AY164" s="213" t="s">
        <v>136</v>
      </c>
    </row>
    <row r="165" spans="2:65" s="1" customFormat="1" ht="16.5" customHeight="1" x14ac:dyDescent="0.3">
      <c r="B165" s="39"/>
      <c r="C165" s="190" t="s">
        <v>287</v>
      </c>
      <c r="D165" s="190" t="s">
        <v>138</v>
      </c>
      <c r="E165" s="191" t="s">
        <v>288</v>
      </c>
      <c r="F165" s="192" t="s">
        <v>289</v>
      </c>
      <c r="G165" s="193" t="s">
        <v>197</v>
      </c>
      <c r="H165" s="194">
        <v>100</v>
      </c>
      <c r="I165" s="195"/>
      <c r="J165" s="196">
        <f>ROUND(I165*H165,2)</f>
        <v>0</v>
      </c>
      <c r="K165" s="192" t="s">
        <v>142</v>
      </c>
      <c r="L165" s="59"/>
      <c r="M165" s="197" t="s">
        <v>21</v>
      </c>
      <c r="N165" s="198" t="s">
        <v>43</v>
      </c>
      <c r="O165" s="40"/>
      <c r="P165" s="199">
        <f>O165*H165</f>
        <v>0</v>
      </c>
      <c r="Q165" s="199">
        <v>5.0000000000000002E-5</v>
      </c>
      <c r="R165" s="199">
        <f>Q165*H165</f>
        <v>5.0000000000000001E-3</v>
      </c>
      <c r="S165" s="199">
        <v>0</v>
      </c>
      <c r="T165" s="200">
        <f>S165*H165</f>
        <v>0</v>
      </c>
      <c r="AR165" s="22" t="s">
        <v>215</v>
      </c>
      <c r="AT165" s="22" t="s">
        <v>138</v>
      </c>
      <c r="AU165" s="22" t="s">
        <v>82</v>
      </c>
      <c r="AY165" s="22" t="s">
        <v>136</v>
      </c>
      <c r="BE165" s="201">
        <f>IF(N165="základní",J165,0)</f>
        <v>0</v>
      </c>
      <c r="BF165" s="201">
        <f>IF(N165="snížená",J165,0)</f>
        <v>0</v>
      </c>
      <c r="BG165" s="201">
        <f>IF(N165="zákl. přenesená",J165,0)</f>
        <v>0</v>
      </c>
      <c r="BH165" s="201">
        <f>IF(N165="sníž. přenesená",J165,0)</f>
        <v>0</v>
      </c>
      <c r="BI165" s="201">
        <f>IF(N165="nulová",J165,0)</f>
        <v>0</v>
      </c>
      <c r="BJ165" s="22" t="s">
        <v>80</v>
      </c>
      <c r="BK165" s="201">
        <f>ROUND(I165*H165,2)</f>
        <v>0</v>
      </c>
      <c r="BL165" s="22" t="s">
        <v>215</v>
      </c>
      <c r="BM165" s="22" t="s">
        <v>290</v>
      </c>
    </row>
    <row r="166" spans="2:65" s="11" customFormat="1" x14ac:dyDescent="0.3">
      <c r="B166" s="202"/>
      <c r="C166" s="203"/>
      <c r="D166" s="204" t="s">
        <v>145</v>
      </c>
      <c r="E166" s="205" t="s">
        <v>21</v>
      </c>
      <c r="F166" s="206" t="s">
        <v>291</v>
      </c>
      <c r="G166" s="203"/>
      <c r="H166" s="207">
        <v>100</v>
      </c>
      <c r="I166" s="208"/>
      <c r="J166" s="203"/>
      <c r="K166" s="203"/>
      <c r="L166" s="209"/>
      <c r="M166" s="210"/>
      <c r="N166" s="211"/>
      <c r="O166" s="211"/>
      <c r="P166" s="211"/>
      <c r="Q166" s="211"/>
      <c r="R166" s="211"/>
      <c r="S166" s="211"/>
      <c r="T166" s="212"/>
      <c r="AT166" s="213" t="s">
        <v>145</v>
      </c>
      <c r="AU166" s="213" t="s">
        <v>82</v>
      </c>
      <c r="AV166" s="11" t="s">
        <v>82</v>
      </c>
      <c r="AW166" s="11" t="s">
        <v>35</v>
      </c>
      <c r="AX166" s="11" t="s">
        <v>80</v>
      </c>
      <c r="AY166" s="213" t="s">
        <v>136</v>
      </c>
    </row>
    <row r="167" spans="2:65" s="1" customFormat="1" ht="16.5" customHeight="1" x14ac:dyDescent="0.3">
      <c r="B167" s="39"/>
      <c r="C167" s="190" t="s">
        <v>292</v>
      </c>
      <c r="D167" s="190" t="s">
        <v>138</v>
      </c>
      <c r="E167" s="191" t="s">
        <v>293</v>
      </c>
      <c r="F167" s="192" t="s">
        <v>294</v>
      </c>
      <c r="G167" s="193" t="s">
        <v>197</v>
      </c>
      <c r="H167" s="194">
        <v>4</v>
      </c>
      <c r="I167" s="195"/>
      <c r="J167" s="196">
        <f>ROUND(I167*H167,2)</f>
        <v>0</v>
      </c>
      <c r="K167" s="192" t="s">
        <v>142</v>
      </c>
      <c r="L167" s="59"/>
      <c r="M167" s="197" t="s">
        <v>21</v>
      </c>
      <c r="N167" s="198" t="s">
        <v>43</v>
      </c>
      <c r="O167" s="40"/>
      <c r="P167" s="199">
        <f>O167*H167</f>
        <v>0</v>
      </c>
      <c r="Q167" s="199">
        <v>5.0000000000000002E-5</v>
      </c>
      <c r="R167" s="199">
        <f>Q167*H167</f>
        <v>2.0000000000000001E-4</v>
      </c>
      <c r="S167" s="199">
        <v>0</v>
      </c>
      <c r="T167" s="200">
        <f>S167*H167</f>
        <v>0</v>
      </c>
      <c r="AR167" s="22" t="s">
        <v>215</v>
      </c>
      <c r="AT167" s="22" t="s">
        <v>138</v>
      </c>
      <c r="AU167" s="22" t="s">
        <v>82</v>
      </c>
      <c r="AY167" s="22" t="s">
        <v>136</v>
      </c>
      <c r="BE167" s="201">
        <f>IF(N167="základní",J167,0)</f>
        <v>0</v>
      </c>
      <c r="BF167" s="201">
        <f>IF(N167="snížená",J167,0)</f>
        <v>0</v>
      </c>
      <c r="BG167" s="201">
        <f>IF(N167="zákl. přenesená",J167,0)</f>
        <v>0</v>
      </c>
      <c r="BH167" s="201">
        <f>IF(N167="sníž. přenesená",J167,0)</f>
        <v>0</v>
      </c>
      <c r="BI167" s="201">
        <f>IF(N167="nulová",J167,0)</f>
        <v>0</v>
      </c>
      <c r="BJ167" s="22" t="s">
        <v>80</v>
      </c>
      <c r="BK167" s="201">
        <f>ROUND(I167*H167,2)</f>
        <v>0</v>
      </c>
      <c r="BL167" s="22" t="s">
        <v>215</v>
      </c>
      <c r="BM167" s="22" t="s">
        <v>295</v>
      </c>
    </row>
    <row r="168" spans="2:65" s="11" customFormat="1" x14ac:dyDescent="0.3">
      <c r="B168" s="202"/>
      <c r="C168" s="203"/>
      <c r="D168" s="204" t="s">
        <v>145</v>
      </c>
      <c r="E168" s="205" t="s">
        <v>21</v>
      </c>
      <c r="F168" s="206" t="s">
        <v>143</v>
      </c>
      <c r="G168" s="203"/>
      <c r="H168" s="207">
        <v>4</v>
      </c>
      <c r="I168" s="208"/>
      <c r="J168" s="203"/>
      <c r="K168" s="203"/>
      <c r="L168" s="209"/>
      <c r="M168" s="210"/>
      <c r="N168" s="211"/>
      <c r="O168" s="211"/>
      <c r="P168" s="211"/>
      <c r="Q168" s="211"/>
      <c r="R168" s="211"/>
      <c r="S168" s="211"/>
      <c r="T168" s="212"/>
      <c r="AT168" s="213" t="s">
        <v>145</v>
      </c>
      <c r="AU168" s="213" t="s">
        <v>82</v>
      </c>
      <c r="AV168" s="11" t="s">
        <v>82</v>
      </c>
      <c r="AW168" s="11" t="s">
        <v>35</v>
      </c>
      <c r="AX168" s="11" t="s">
        <v>80</v>
      </c>
      <c r="AY168" s="213" t="s">
        <v>136</v>
      </c>
    </row>
    <row r="169" spans="2:65" s="1" customFormat="1" ht="51" customHeight="1" x14ac:dyDescent="0.3">
      <c r="B169" s="39"/>
      <c r="C169" s="190" t="s">
        <v>296</v>
      </c>
      <c r="D169" s="190" t="s">
        <v>138</v>
      </c>
      <c r="E169" s="191" t="s">
        <v>297</v>
      </c>
      <c r="F169" s="192" t="s">
        <v>298</v>
      </c>
      <c r="G169" s="193" t="s">
        <v>197</v>
      </c>
      <c r="H169" s="194">
        <v>2</v>
      </c>
      <c r="I169" s="195"/>
      <c r="J169" s="196">
        <f>ROUND(I169*H169,2)</f>
        <v>0</v>
      </c>
      <c r="K169" s="192" t="s">
        <v>142</v>
      </c>
      <c r="L169" s="59"/>
      <c r="M169" s="197" t="s">
        <v>21</v>
      </c>
      <c r="N169" s="198" t="s">
        <v>43</v>
      </c>
      <c r="O169" s="40"/>
      <c r="P169" s="199">
        <f>O169*H169</f>
        <v>0</v>
      </c>
      <c r="Q169" s="199">
        <v>5.0000000000000002E-5</v>
      </c>
      <c r="R169" s="199">
        <f>Q169*H169</f>
        <v>1E-4</v>
      </c>
      <c r="S169" s="199">
        <v>0</v>
      </c>
      <c r="T169" s="200">
        <f>S169*H169</f>
        <v>0</v>
      </c>
      <c r="AR169" s="22" t="s">
        <v>215</v>
      </c>
      <c r="AT169" s="22" t="s">
        <v>138</v>
      </c>
      <c r="AU169" s="22" t="s">
        <v>82</v>
      </c>
      <c r="AY169" s="22" t="s">
        <v>136</v>
      </c>
      <c r="BE169" s="201">
        <f>IF(N169="základní",J169,0)</f>
        <v>0</v>
      </c>
      <c r="BF169" s="201">
        <f>IF(N169="snížená",J169,0)</f>
        <v>0</v>
      </c>
      <c r="BG169" s="201">
        <f>IF(N169="zákl. přenesená",J169,0)</f>
        <v>0</v>
      </c>
      <c r="BH169" s="201">
        <f>IF(N169="sníž. přenesená",J169,0)</f>
        <v>0</v>
      </c>
      <c r="BI169" s="201">
        <f>IF(N169="nulová",J169,0)</f>
        <v>0</v>
      </c>
      <c r="BJ169" s="22" t="s">
        <v>80</v>
      </c>
      <c r="BK169" s="201">
        <f>ROUND(I169*H169,2)</f>
        <v>0</v>
      </c>
      <c r="BL169" s="22" t="s">
        <v>215</v>
      </c>
      <c r="BM169" s="22" t="s">
        <v>299</v>
      </c>
    </row>
    <row r="170" spans="2:65" s="11" customFormat="1" x14ac:dyDescent="0.3">
      <c r="B170" s="202"/>
      <c r="C170" s="203"/>
      <c r="D170" s="204" t="s">
        <v>145</v>
      </c>
      <c r="E170" s="205" t="s">
        <v>21</v>
      </c>
      <c r="F170" s="206" t="s">
        <v>82</v>
      </c>
      <c r="G170" s="203"/>
      <c r="H170" s="207">
        <v>2</v>
      </c>
      <c r="I170" s="208"/>
      <c r="J170" s="203"/>
      <c r="K170" s="203"/>
      <c r="L170" s="209"/>
      <c r="M170" s="210"/>
      <c r="N170" s="211"/>
      <c r="O170" s="211"/>
      <c r="P170" s="211"/>
      <c r="Q170" s="211"/>
      <c r="R170" s="211"/>
      <c r="S170" s="211"/>
      <c r="T170" s="212"/>
      <c r="AT170" s="213" t="s">
        <v>145</v>
      </c>
      <c r="AU170" s="213" t="s">
        <v>82</v>
      </c>
      <c r="AV170" s="11" t="s">
        <v>82</v>
      </c>
      <c r="AW170" s="11" t="s">
        <v>35</v>
      </c>
      <c r="AX170" s="11" t="s">
        <v>80</v>
      </c>
      <c r="AY170" s="213" t="s">
        <v>136</v>
      </c>
    </row>
    <row r="171" spans="2:65" s="1" customFormat="1" ht="25.5" customHeight="1" x14ac:dyDescent="0.3">
      <c r="B171" s="39"/>
      <c r="C171" s="190" t="s">
        <v>262</v>
      </c>
      <c r="D171" s="190" t="s">
        <v>138</v>
      </c>
      <c r="E171" s="191" t="s">
        <v>300</v>
      </c>
      <c r="F171" s="192" t="s">
        <v>301</v>
      </c>
      <c r="G171" s="193" t="s">
        <v>197</v>
      </c>
      <c r="H171" s="194">
        <v>2</v>
      </c>
      <c r="I171" s="195"/>
      <c r="J171" s="196">
        <f>ROUND(I171*H171,2)</f>
        <v>0</v>
      </c>
      <c r="K171" s="192" t="s">
        <v>142</v>
      </c>
      <c r="L171" s="59"/>
      <c r="M171" s="197" t="s">
        <v>21</v>
      </c>
      <c r="N171" s="198" t="s">
        <v>43</v>
      </c>
      <c r="O171" s="40"/>
      <c r="P171" s="199">
        <f>O171*H171</f>
        <v>0</v>
      </c>
      <c r="Q171" s="199">
        <v>5.0000000000000002E-5</v>
      </c>
      <c r="R171" s="199">
        <f>Q171*H171</f>
        <v>1E-4</v>
      </c>
      <c r="S171" s="199">
        <v>0</v>
      </c>
      <c r="T171" s="200">
        <f>S171*H171</f>
        <v>0</v>
      </c>
      <c r="AR171" s="22" t="s">
        <v>215</v>
      </c>
      <c r="AT171" s="22" t="s">
        <v>138</v>
      </c>
      <c r="AU171" s="22" t="s">
        <v>82</v>
      </c>
      <c r="AY171" s="22" t="s">
        <v>136</v>
      </c>
      <c r="BE171" s="201">
        <f>IF(N171="základní",J171,0)</f>
        <v>0</v>
      </c>
      <c r="BF171" s="201">
        <f>IF(N171="snížená",J171,0)</f>
        <v>0</v>
      </c>
      <c r="BG171" s="201">
        <f>IF(N171="zákl. přenesená",J171,0)</f>
        <v>0</v>
      </c>
      <c r="BH171" s="201">
        <f>IF(N171="sníž. přenesená",J171,0)</f>
        <v>0</v>
      </c>
      <c r="BI171" s="201">
        <f>IF(N171="nulová",J171,0)</f>
        <v>0</v>
      </c>
      <c r="BJ171" s="22" t="s">
        <v>80</v>
      </c>
      <c r="BK171" s="201">
        <f>ROUND(I171*H171,2)</f>
        <v>0</v>
      </c>
      <c r="BL171" s="22" t="s">
        <v>215</v>
      </c>
      <c r="BM171" s="22" t="s">
        <v>302</v>
      </c>
    </row>
    <row r="172" spans="2:65" s="11" customFormat="1" x14ac:dyDescent="0.3">
      <c r="B172" s="202"/>
      <c r="C172" s="203"/>
      <c r="D172" s="204" t="s">
        <v>145</v>
      </c>
      <c r="E172" s="205" t="s">
        <v>21</v>
      </c>
      <c r="F172" s="206" t="s">
        <v>82</v>
      </c>
      <c r="G172" s="203"/>
      <c r="H172" s="207">
        <v>2</v>
      </c>
      <c r="I172" s="208"/>
      <c r="J172" s="203"/>
      <c r="K172" s="203"/>
      <c r="L172" s="209"/>
      <c r="M172" s="210"/>
      <c r="N172" s="211"/>
      <c r="O172" s="211"/>
      <c r="P172" s="211"/>
      <c r="Q172" s="211"/>
      <c r="R172" s="211"/>
      <c r="S172" s="211"/>
      <c r="T172" s="212"/>
      <c r="AT172" s="213" t="s">
        <v>145</v>
      </c>
      <c r="AU172" s="213" t="s">
        <v>82</v>
      </c>
      <c r="AV172" s="11" t="s">
        <v>82</v>
      </c>
      <c r="AW172" s="11" t="s">
        <v>35</v>
      </c>
      <c r="AX172" s="11" t="s">
        <v>80</v>
      </c>
      <c r="AY172" s="213" t="s">
        <v>136</v>
      </c>
    </row>
    <row r="173" spans="2:65" s="1" customFormat="1" ht="51" customHeight="1" x14ac:dyDescent="0.3">
      <c r="B173" s="39"/>
      <c r="C173" s="190" t="s">
        <v>303</v>
      </c>
      <c r="D173" s="190" t="s">
        <v>138</v>
      </c>
      <c r="E173" s="191" t="s">
        <v>304</v>
      </c>
      <c r="F173" s="192" t="s">
        <v>305</v>
      </c>
      <c r="G173" s="193" t="s">
        <v>180</v>
      </c>
      <c r="H173" s="194">
        <v>1</v>
      </c>
      <c r="I173" s="195"/>
      <c r="J173" s="196">
        <f>ROUND(I173*H173,2)</f>
        <v>0</v>
      </c>
      <c r="K173" s="192" t="s">
        <v>142</v>
      </c>
      <c r="L173" s="59"/>
      <c r="M173" s="197" t="s">
        <v>21</v>
      </c>
      <c r="N173" s="198" t="s">
        <v>43</v>
      </c>
      <c r="O173" s="40"/>
      <c r="P173" s="199">
        <f>O173*H173</f>
        <v>0</v>
      </c>
      <c r="Q173" s="199">
        <v>5.0000000000000002E-5</v>
      </c>
      <c r="R173" s="199">
        <f>Q173*H173</f>
        <v>5.0000000000000002E-5</v>
      </c>
      <c r="S173" s="199">
        <v>0</v>
      </c>
      <c r="T173" s="200">
        <f>S173*H173</f>
        <v>0</v>
      </c>
      <c r="AR173" s="22" t="s">
        <v>215</v>
      </c>
      <c r="AT173" s="22" t="s">
        <v>138</v>
      </c>
      <c r="AU173" s="22" t="s">
        <v>82</v>
      </c>
      <c r="AY173" s="22" t="s">
        <v>136</v>
      </c>
      <c r="BE173" s="201">
        <f>IF(N173="základní",J173,0)</f>
        <v>0</v>
      </c>
      <c r="BF173" s="201">
        <f>IF(N173="snížená",J173,0)</f>
        <v>0</v>
      </c>
      <c r="BG173" s="201">
        <f>IF(N173="zákl. přenesená",J173,0)</f>
        <v>0</v>
      </c>
      <c r="BH173" s="201">
        <f>IF(N173="sníž. přenesená",J173,0)</f>
        <v>0</v>
      </c>
      <c r="BI173" s="201">
        <f>IF(N173="nulová",J173,0)</f>
        <v>0</v>
      </c>
      <c r="BJ173" s="22" t="s">
        <v>80</v>
      </c>
      <c r="BK173" s="201">
        <f>ROUND(I173*H173,2)</f>
        <v>0</v>
      </c>
      <c r="BL173" s="22" t="s">
        <v>215</v>
      </c>
      <c r="BM173" s="22" t="s">
        <v>306</v>
      </c>
    </row>
    <row r="174" spans="2:65" s="11" customFormat="1" x14ac:dyDescent="0.3">
      <c r="B174" s="202"/>
      <c r="C174" s="203"/>
      <c r="D174" s="204" t="s">
        <v>145</v>
      </c>
      <c r="E174" s="205" t="s">
        <v>21</v>
      </c>
      <c r="F174" s="206" t="s">
        <v>80</v>
      </c>
      <c r="G174" s="203"/>
      <c r="H174" s="207">
        <v>1</v>
      </c>
      <c r="I174" s="208"/>
      <c r="J174" s="203"/>
      <c r="K174" s="203"/>
      <c r="L174" s="209"/>
      <c r="M174" s="210"/>
      <c r="N174" s="211"/>
      <c r="O174" s="211"/>
      <c r="P174" s="211"/>
      <c r="Q174" s="211"/>
      <c r="R174" s="211"/>
      <c r="S174" s="211"/>
      <c r="T174" s="212"/>
      <c r="AT174" s="213" t="s">
        <v>145</v>
      </c>
      <c r="AU174" s="213" t="s">
        <v>82</v>
      </c>
      <c r="AV174" s="11" t="s">
        <v>82</v>
      </c>
      <c r="AW174" s="11" t="s">
        <v>35</v>
      </c>
      <c r="AX174" s="11" t="s">
        <v>80</v>
      </c>
      <c r="AY174" s="213" t="s">
        <v>136</v>
      </c>
    </row>
    <row r="175" spans="2:65" s="1" customFormat="1" ht="38.25" customHeight="1" x14ac:dyDescent="0.3">
      <c r="B175" s="39"/>
      <c r="C175" s="190" t="s">
        <v>307</v>
      </c>
      <c r="D175" s="190" t="s">
        <v>138</v>
      </c>
      <c r="E175" s="191" t="s">
        <v>308</v>
      </c>
      <c r="F175" s="192" t="s">
        <v>309</v>
      </c>
      <c r="G175" s="193" t="s">
        <v>180</v>
      </c>
      <c r="H175" s="194">
        <v>1</v>
      </c>
      <c r="I175" s="195"/>
      <c r="J175" s="196">
        <f>ROUND(I175*H175,2)</f>
        <v>0</v>
      </c>
      <c r="K175" s="192" t="s">
        <v>142</v>
      </c>
      <c r="L175" s="59"/>
      <c r="M175" s="197" t="s">
        <v>21</v>
      </c>
      <c r="N175" s="198" t="s">
        <v>43</v>
      </c>
      <c r="O175" s="40"/>
      <c r="P175" s="199">
        <f>O175*H175</f>
        <v>0</v>
      </c>
      <c r="Q175" s="199">
        <v>5.0000000000000002E-5</v>
      </c>
      <c r="R175" s="199">
        <f>Q175*H175</f>
        <v>5.0000000000000002E-5</v>
      </c>
      <c r="S175" s="199">
        <v>0</v>
      </c>
      <c r="T175" s="200">
        <f>S175*H175</f>
        <v>0</v>
      </c>
      <c r="AR175" s="22" t="s">
        <v>215</v>
      </c>
      <c r="AT175" s="22" t="s">
        <v>138</v>
      </c>
      <c r="AU175" s="22" t="s">
        <v>82</v>
      </c>
      <c r="AY175" s="22" t="s">
        <v>136</v>
      </c>
      <c r="BE175" s="201">
        <f>IF(N175="základní",J175,0)</f>
        <v>0</v>
      </c>
      <c r="BF175" s="201">
        <f>IF(N175="snížená",J175,0)</f>
        <v>0</v>
      </c>
      <c r="BG175" s="201">
        <f>IF(N175="zákl. přenesená",J175,0)</f>
        <v>0</v>
      </c>
      <c r="BH175" s="201">
        <f>IF(N175="sníž. přenesená",J175,0)</f>
        <v>0</v>
      </c>
      <c r="BI175" s="201">
        <f>IF(N175="nulová",J175,0)</f>
        <v>0</v>
      </c>
      <c r="BJ175" s="22" t="s">
        <v>80</v>
      </c>
      <c r="BK175" s="201">
        <f>ROUND(I175*H175,2)</f>
        <v>0</v>
      </c>
      <c r="BL175" s="22" t="s">
        <v>215</v>
      </c>
      <c r="BM175" s="22" t="s">
        <v>310</v>
      </c>
    </row>
    <row r="176" spans="2:65" s="11" customFormat="1" x14ac:dyDescent="0.3">
      <c r="B176" s="202"/>
      <c r="C176" s="203"/>
      <c r="D176" s="204" t="s">
        <v>145</v>
      </c>
      <c r="E176" s="205" t="s">
        <v>21</v>
      </c>
      <c r="F176" s="206" t="s">
        <v>80</v>
      </c>
      <c r="G176" s="203"/>
      <c r="H176" s="207">
        <v>1</v>
      </c>
      <c r="I176" s="208"/>
      <c r="J176" s="203"/>
      <c r="K176" s="203"/>
      <c r="L176" s="209"/>
      <c r="M176" s="210"/>
      <c r="N176" s="211"/>
      <c r="O176" s="211"/>
      <c r="P176" s="211"/>
      <c r="Q176" s="211"/>
      <c r="R176" s="211"/>
      <c r="S176" s="211"/>
      <c r="T176" s="212"/>
      <c r="AT176" s="213" t="s">
        <v>145</v>
      </c>
      <c r="AU176" s="213" t="s">
        <v>82</v>
      </c>
      <c r="AV176" s="11" t="s">
        <v>82</v>
      </c>
      <c r="AW176" s="11" t="s">
        <v>35</v>
      </c>
      <c r="AX176" s="11" t="s">
        <v>80</v>
      </c>
      <c r="AY176" s="213" t="s">
        <v>136</v>
      </c>
    </row>
    <row r="177" spans="2:65" s="1" customFormat="1" ht="76.5" customHeight="1" x14ac:dyDescent="0.3">
      <c r="B177" s="39"/>
      <c r="C177" s="190" t="s">
        <v>311</v>
      </c>
      <c r="D177" s="190" t="s">
        <v>138</v>
      </c>
      <c r="E177" s="191" t="s">
        <v>312</v>
      </c>
      <c r="F177" s="192" t="s">
        <v>313</v>
      </c>
      <c r="G177" s="193" t="s">
        <v>197</v>
      </c>
      <c r="H177" s="194">
        <v>2</v>
      </c>
      <c r="I177" s="195"/>
      <c r="J177" s="196">
        <f>ROUND(I177*H177,2)</f>
        <v>0</v>
      </c>
      <c r="K177" s="192" t="s">
        <v>142</v>
      </c>
      <c r="L177" s="59"/>
      <c r="M177" s="197" t="s">
        <v>21</v>
      </c>
      <c r="N177" s="198" t="s">
        <v>43</v>
      </c>
      <c r="O177" s="40"/>
      <c r="P177" s="199">
        <f>O177*H177</f>
        <v>0</v>
      </c>
      <c r="Q177" s="199">
        <v>0</v>
      </c>
      <c r="R177" s="199">
        <f>Q177*H177</f>
        <v>0</v>
      </c>
      <c r="S177" s="199">
        <v>0</v>
      </c>
      <c r="T177" s="200">
        <f>S177*H177</f>
        <v>0</v>
      </c>
      <c r="AR177" s="22" t="s">
        <v>143</v>
      </c>
      <c r="AT177" s="22" t="s">
        <v>138</v>
      </c>
      <c r="AU177" s="22" t="s">
        <v>82</v>
      </c>
      <c r="AY177" s="22" t="s">
        <v>136</v>
      </c>
      <c r="BE177" s="201">
        <f>IF(N177="základní",J177,0)</f>
        <v>0</v>
      </c>
      <c r="BF177" s="201">
        <f>IF(N177="snížená",J177,0)</f>
        <v>0</v>
      </c>
      <c r="BG177" s="201">
        <f>IF(N177="zákl. přenesená",J177,0)</f>
        <v>0</v>
      </c>
      <c r="BH177" s="201">
        <f>IF(N177="sníž. přenesená",J177,0)</f>
        <v>0</v>
      </c>
      <c r="BI177" s="201">
        <f>IF(N177="nulová",J177,0)</f>
        <v>0</v>
      </c>
      <c r="BJ177" s="22" t="s">
        <v>80</v>
      </c>
      <c r="BK177" s="201">
        <f>ROUND(I177*H177,2)</f>
        <v>0</v>
      </c>
      <c r="BL177" s="22" t="s">
        <v>143</v>
      </c>
      <c r="BM177" s="22" t="s">
        <v>314</v>
      </c>
    </row>
    <row r="178" spans="2:65" s="11" customFormat="1" x14ac:dyDescent="0.3">
      <c r="B178" s="202"/>
      <c r="C178" s="203"/>
      <c r="D178" s="204" t="s">
        <v>145</v>
      </c>
      <c r="E178" s="205" t="s">
        <v>21</v>
      </c>
      <c r="F178" s="206" t="s">
        <v>315</v>
      </c>
      <c r="G178" s="203"/>
      <c r="H178" s="207">
        <v>2</v>
      </c>
      <c r="I178" s="208"/>
      <c r="J178" s="203"/>
      <c r="K178" s="203"/>
      <c r="L178" s="209"/>
      <c r="M178" s="210"/>
      <c r="N178" s="211"/>
      <c r="O178" s="211"/>
      <c r="P178" s="211"/>
      <c r="Q178" s="211"/>
      <c r="R178" s="211"/>
      <c r="S178" s="211"/>
      <c r="T178" s="212"/>
      <c r="AT178" s="213" t="s">
        <v>145</v>
      </c>
      <c r="AU178" s="213" t="s">
        <v>82</v>
      </c>
      <c r="AV178" s="11" t="s">
        <v>82</v>
      </c>
      <c r="AW178" s="11" t="s">
        <v>35</v>
      </c>
      <c r="AX178" s="11" t="s">
        <v>72</v>
      </c>
      <c r="AY178" s="213" t="s">
        <v>136</v>
      </c>
    </row>
    <row r="179" spans="2:65" s="12" customFormat="1" x14ac:dyDescent="0.3">
      <c r="B179" s="224"/>
      <c r="C179" s="225"/>
      <c r="D179" s="204" t="s">
        <v>145</v>
      </c>
      <c r="E179" s="226" t="s">
        <v>21</v>
      </c>
      <c r="F179" s="227" t="s">
        <v>164</v>
      </c>
      <c r="G179" s="225"/>
      <c r="H179" s="228">
        <v>2</v>
      </c>
      <c r="I179" s="229"/>
      <c r="J179" s="225"/>
      <c r="K179" s="225"/>
      <c r="L179" s="230"/>
      <c r="M179" s="231"/>
      <c r="N179" s="232"/>
      <c r="O179" s="232"/>
      <c r="P179" s="232"/>
      <c r="Q179" s="232"/>
      <c r="R179" s="232"/>
      <c r="S179" s="232"/>
      <c r="T179" s="233"/>
      <c r="AT179" s="234" t="s">
        <v>145</v>
      </c>
      <c r="AU179" s="234" t="s">
        <v>82</v>
      </c>
      <c r="AV179" s="12" t="s">
        <v>143</v>
      </c>
      <c r="AW179" s="12" t="s">
        <v>35</v>
      </c>
      <c r="AX179" s="12" t="s">
        <v>80</v>
      </c>
      <c r="AY179" s="234" t="s">
        <v>136</v>
      </c>
    </row>
    <row r="180" spans="2:65" s="1" customFormat="1" ht="25.5" customHeight="1" x14ac:dyDescent="0.3">
      <c r="B180" s="39"/>
      <c r="C180" s="190" t="s">
        <v>316</v>
      </c>
      <c r="D180" s="190" t="s">
        <v>138</v>
      </c>
      <c r="E180" s="191" t="s">
        <v>317</v>
      </c>
      <c r="F180" s="192" t="s">
        <v>318</v>
      </c>
      <c r="G180" s="193" t="s">
        <v>141</v>
      </c>
      <c r="H180" s="194">
        <v>36</v>
      </c>
      <c r="I180" s="195"/>
      <c r="J180" s="196">
        <f>ROUND(I180*H180,2)</f>
        <v>0</v>
      </c>
      <c r="K180" s="192" t="s">
        <v>142</v>
      </c>
      <c r="L180" s="59"/>
      <c r="M180" s="197" t="s">
        <v>21</v>
      </c>
      <c r="N180" s="198" t="s">
        <v>43</v>
      </c>
      <c r="O180" s="40"/>
      <c r="P180" s="199">
        <f>O180*H180</f>
        <v>0</v>
      </c>
      <c r="Q180" s="199">
        <v>5.0000000000000002E-5</v>
      </c>
      <c r="R180" s="199">
        <f>Q180*H180</f>
        <v>1.8000000000000002E-3</v>
      </c>
      <c r="S180" s="199">
        <v>0</v>
      </c>
      <c r="T180" s="200">
        <f>S180*H180</f>
        <v>0</v>
      </c>
      <c r="AR180" s="22" t="s">
        <v>215</v>
      </c>
      <c r="AT180" s="22" t="s">
        <v>138</v>
      </c>
      <c r="AU180" s="22" t="s">
        <v>82</v>
      </c>
      <c r="AY180" s="22" t="s">
        <v>136</v>
      </c>
      <c r="BE180" s="201">
        <f>IF(N180="základní",J180,0)</f>
        <v>0</v>
      </c>
      <c r="BF180" s="201">
        <f>IF(N180="snížená",J180,0)</f>
        <v>0</v>
      </c>
      <c r="BG180" s="201">
        <f>IF(N180="zákl. přenesená",J180,0)</f>
        <v>0</v>
      </c>
      <c r="BH180" s="201">
        <f>IF(N180="sníž. přenesená",J180,0)</f>
        <v>0</v>
      </c>
      <c r="BI180" s="201">
        <f>IF(N180="nulová",J180,0)</f>
        <v>0</v>
      </c>
      <c r="BJ180" s="22" t="s">
        <v>80</v>
      </c>
      <c r="BK180" s="201">
        <f>ROUND(I180*H180,2)</f>
        <v>0</v>
      </c>
      <c r="BL180" s="22" t="s">
        <v>215</v>
      </c>
      <c r="BM180" s="22" t="s">
        <v>319</v>
      </c>
    </row>
    <row r="181" spans="2:65" s="11" customFormat="1" x14ac:dyDescent="0.3">
      <c r="B181" s="202"/>
      <c r="C181" s="203"/>
      <c r="D181" s="204" t="s">
        <v>145</v>
      </c>
      <c r="E181" s="205" t="s">
        <v>21</v>
      </c>
      <c r="F181" s="206" t="s">
        <v>316</v>
      </c>
      <c r="G181" s="203"/>
      <c r="H181" s="207">
        <v>36</v>
      </c>
      <c r="I181" s="208"/>
      <c r="J181" s="203"/>
      <c r="K181" s="203"/>
      <c r="L181" s="209"/>
      <c r="M181" s="210"/>
      <c r="N181" s="211"/>
      <c r="O181" s="211"/>
      <c r="P181" s="211"/>
      <c r="Q181" s="211"/>
      <c r="R181" s="211"/>
      <c r="S181" s="211"/>
      <c r="T181" s="212"/>
      <c r="AT181" s="213" t="s">
        <v>145</v>
      </c>
      <c r="AU181" s="213" t="s">
        <v>82</v>
      </c>
      <c r="AV181" s="11" t="s">
        <v>82</v>
      </c>
      <c r="AW181" s="11" t="s">
        <v>35</v>
      </c>
      <c r="AX181" s="11" t="s">
        <v>80</v>
      </c>
      <c r="AY181" s="213" t="s">
        <v>136</v>
      </c>
    </row>
    <row r="182" spans="2:65" s="10" customFormat="1" ht="37.35" customHeight="1" x14ac:dyDescent="0.35">
      <c r="B182" s="174"/>
      <c r="C182" s="175"/>
      <c r="D182" s="176" t="s">
        <v>71</v>
      </c>
      <c r="E182" s="177" t="s">
        <v>157</v>
      </c>
      <c r="F182" s="177" t="s">
        <v>320</v>
      </c>
      <c r="G182" s="175"/>
      <c r="H182" s="175"/>
      <c r="I182" s="178"/>
      <c r="J182" s="179">
        <f>BK182</f>
        <v>0</v>
      </c>
      <c r="K182" s="175"/>
      <c r="L182" s="180"/>
      <c r="M182" s="181"/>
      <c r="N182" s="182"/>
      <c r="O182" s="182"/>
      <c r="P182" s="183">
        <f>P183</f>
        <v>0</v>
      </c>
      <c r="Q182" s="182"/>
      <c r="R182" s="183">
        <f>R183</f>
        <v>14.603999999999999</v>
      </c>
      <c r="S182" s="182"/>
      <c r="T182" s="184">
        <f>T183</f>
        <v>0</v>
      </c>
      <c r="AR182" s="185" t="s">
        <v>151</v>
      </c>
      <c r="AT182" s="186" t="s">
        <v>71</v>
      </c>
      <c r="AU182" s="186" t="s">
        <v>72</v>
      </c>
      <c r="AY182" s="185" t="s">
        <v>136</v>
      </c>
      <c r="BK182" s="187">
        <f>BK183</f>
        <v>0</v>
      </c>
    </row>
    <row r="183" spans="2:65" s="10" customFormat="1" ht="19.899999999999999" customHeight="1" x14ac:dyDescent="0.3">
      <c r="B183" s="174"/>
      <c r="C183" s="175"/>
      <c r="D183" s="176" t="s">
        <v>71</v>
      </c>
      <c r="E183" s="188" t="s">
        <v>321</v>
      </c>
      <c r="F183" s="188" t="s">
        <v>322</v>
      </c>
      <c r="G183" s="175"/>
      <c r="H183" s="175"/>
      <c r="I183" s="178"/>
      <c r="J183" s="189">
        <f>BK183</f>
        <v>0</v>
      </c>
      <c r="K183" s="175"/>
      <c r="L183" s="180"/>
      <c r="M183" s="181"/>
      <c r="N183" s="182"/>
      <c r="O183" s="182"/>
      <c r="P183" s="183">
        <f>SUM(P184:P185)</f>
        <v>0</v>
      </c>
      <c r="Q183" s="182"/>
      <c r="R183" s="183">
        <f>SUM(R184:R185)</f>
        <v>14.603999999999999</v>
      </c>
      <c r="S183" s="182"/>
      <c r="T183" s="184">
        <f>SUM(T184:T185)</f>
        <v>0</v>
      </c>
      <c r="AR183" s="185" t="s">
        <v>151</v>
      </c>
      <c r="AT183" s="186" t="s">
        <v>71</v>
      </c>
      <c r="AU183" s="186" t="s">
        <v>80</v>
      </c>
      <c r="AY183" s="185" t="s">
        <v>136</v>
      </c>
      <c r="BK183" s="187">
        <f>SUM(BK184:BK185)</f>
        <v>0</v>
      </c>
    </row>
    <row r="184" spans="2:65" s="1" customFormat="1" ht="38.25" customHeight="1" x14ac:dyDescent="0.3">
      <c r="B184" s="39"/>
      <c r="C184" s="190" t="s">
        <v>323</v>
      </c>
      <c r="D184" s="190" t="s">
        <v>138</v>
      </c>
      <c r="E184" s="191" t="s">
        <v>324</v>
      </c>
      <c r="F184" s="192" t="s">
        <v>325</v>
      </c>
      <c r="G184" s="193" t="s">
        <v>247</v>
      </c>
      <c r="H184" s="194">
        <v>14.603999999999999</v>
      </c>
      <c r="I184" s="195"/>
      <c r="J184" s="196">
        <f>ROUND(I184*H184,2)</f>
        <v>0</v>
      </c>
      <c r="K184" s="192" t="s">
        <v>142</v>
      </c>
      <c r="L184" s="59"/>
      <c r="M184" s="197" t="s">
        <v>21</v>
      </c>
      <c r="N184" s="198" t="s">
        <v>43</v>
      </c>
      <c r="O184" s="40"/>
      <c r="P184" s="199">
        <f>O184*H184</f>
        <v>0</v>
      </c>
      <c r="Q184" s="199">
        <v>1</v>
      </c>
      <c r="R184" s="199">
        <f>Q184*H184</f>
        <v>14.603999999999999</v>
      </c>
      <c r="S184" s="199">
        <v>0</v>
      </c>
      <c r="T184" s="200">
        <f>S184*H184</f>
        <v>0</v>
      </c>
      <c r="AR184" s="22" t="s">
        <v>143</v>
      </c>
      <c r="AT184" s="22" t="s">
        <v>138</v>
      </c>
      <c r="AU184" s="22" t="s">
        <v>82</v>
      </c>
      <c r="AY184" s="22" t="s">
        <v>136</v>
      </c>
      <c r="BE184" s="201">
        <f>IF(N184="základní",J184,0)</f>
        <v>0</v>
      </c>
      <c r="BF184" s="201">
        <f>IF(N184="snížená",J184,0)</f>
        <v>0</v>
      </c>
      <c r="BG184" s="201">
        <f>IF(N184="zákl. přenesená",J184,0)</f>
        <v>0</v>
      </c>
      <c r="BH184" s="201">
        <f>IF(N184="sníž. přenesená",J184,0)</f>
        <v>0</v>
      </c>
      <c r="BI184" s="201">
        <f>IF(N184="nulová",J184,0)</f>
        <v>0</v>
      </c>
      <c r="BJ184" s="22" t="s">
        <v>80</v>
      </c>
      <c r="BK184" s="201">
        <f>ROUND(I184*H184,2)</f>
        <v>0</v>
      </c>
      <c r="BL184" s="22" t="s">
        <v>143</v>
      </c>
      <c r="BM184" s="22" t="s">
        <v>326</v>
      </c>
    </row>
    <row r="185" spans="2:65" s="11" customFormat="1" x14ac:dyDescent="0.3">
      <c r="B185" s="202"/>
      <c r="C185" s="203"/>
      <c r="D185" s="204" t="s">
        <v>145</v>
      </c>
      <c r="E185" s="205" t="s">
        <v>21</v>
      </c>
      <c r="F185" s="206" t="s">
        <v>327</v>
      </c>
      <c r="G185" s="203"/>
      <c r="H185" s="207">
        <v>14.603999999999999</v>
      </c>
      <c r="I185" s="208"/>
      <c r="J185" s="203"/>
      <c r="K185" s="203"/>
      <c r="L185" s="209"/>
      <c r="M185" s="235"/>
      <c r="N185" s="236"/>
      <c r="O185" s="236"/>
      <c r="P185" s="236"/>
      <c r="Q185" s="236"/>
      <c r="R185" s="236"/>
      <c r="S185" s="236"/>
      <c r="T185" s="237"/>
      <c r="AT185" s="213" t="s">
        <v>145</v>
      </c>
      <c r="AU185" s="213" t="s">
        <v>82</v>
      </c>
      <c r="AV185" s="11" t="s">
        <v>82</v>
      </c>
      <c r="AW185" s="11" t="s">
        <v>35</v>
      </c>
      <c r="AX185" s="11" t="s">
        <v>80</v>
      </c>
      <c r="AY185" s="213" t="s">
        <v>136</v>
      </c>
    </row>
    <row r="186" spans="2:65" s="1" customFormat="1" ht="6.95" customHeight="1" x14ac:dyDescent="0.3">
      <c r="B186" s="54"/>
      <c r="C186" s="55"/>
      <c r="D186" s="55"/>
      <c r="E186" s="55"/>
      <c r="F186" s="55"/>
      <c r="G186" s="55"/>
      <c r="H186" s="55"/>
      <c r="I186" s="137"/>
      <c r="J186" s="55"/>
      <c r="K186" s="55"/>
      <c r="L186" s="59"/>
    </row>
  </sheetData>
  <sheetProtection algorithmName="SHA-512" hashValue="MgWojqxb5mPYLhfXguIEOHSGU3j8Tp6hUxk9MaSS2pDuSjLS8Ei60kkaNbPNXn5vNEAobip8HejaeJ+nQbZRdg==" saltValue="T+R39pHDLenVO4e2zn4QT8G2T79ZdxDUebGHXtpWd4pI4DiomtXs5AXTqo4JC2YZaeN1NAJmLJqqQIuUkhyA0w==" spinCount="100000" sheet="1" objects="1" scenarios="1" formatColumns="0" formatRows="0" autoFilter="0"/>
  <autoFilter ref="C86:K185"/>
  <mergeCells count="10">
    <mergeCell ref="J51:J52"/>
    <mergeCell ref="E77:H77"/>
    <mergeCell ref="E79:H7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6"/>
  <sheetViews>
    <sheetView showGridLines="0" workbookViewId="0">
      <pane ySplit="1" topLeftCell="A56" activePane="bottomLeft" state="frozen"/>
      <selection pane="bottomLeft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9"/>
      <c r="B1" s="110"/>
      <c r="C1" s="110"/>
      <c r="D1" s="111" t="s">
        <v>1</v>
      </c>
      <c r="E1" s="110"/>
      <c r="F1" s="112" t="s">
        <v>95</v>
      </c>
      <c r="G1" s="366" t="s">
        <v>96</v>
      </c>
      <c r="H1" s="366"/>
      <c r="I1" s="113"/>
      <c r="J1" s="112" t="s">
        <v>97</v>
      </c>
      <c r="K1" s="111" t="s">
        <v>98</v>
      </c>
      <c r="L1" s="112" t="s">
        <v>99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 x14ac:dyDescent="0.3">
      <c r="L2" s="324"/>
      <c r="M2" s="324"/>
      <c r="N2" s="324"/>
      <c r="O2" s="324"/>
      <c r="P2" s="324"/>
      <c r="Q2" s="324"/>
      <c r="R2" s="324"/>
      <c r="S2" s="324"/>
      <c r="T2" s="324"/>
      <c r="U2" s="324"/>
      <c r="V2" s="324"/>
      <c r="AT2" s="22" t="s">
        <v>85</v>
      </c>
    </row>
    <row r="3" spans="1:70" ht="6.95" customHeight="1" x14ac:dyDescent="0.3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82</v>
      </c>
    </row>
    <row r="4" spans="1:70" ht="36.950000000000003" customHeight="1" x14ac:dyDescent="0.3">
      <c r="B4" s="26"/>
      <c r="C4" s="27"/>
      <c r="D4" s="28" t="s">
        <v>100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 x14ac:dyDescent="0.3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 ht="15" x14ac:dyDescent="0.3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6.5" customHeight="1" x14ac:dyDescent="0.3">
      <c r="B7" s="26"/>
      <c r="C7" s="27"/>
      <c r="D7" s="27"/>
      <c r="E7" s="367" t="str">
        <f>'Rekapitulace stavby'!K6</f>
        <v>Terminál veřejné dopravy Chrudim - způsobilé hlavní náklady</v>
      </c>
      <c r="F7" s="368"/>
      <c r="G7" s="368"/>
      <c r="H7" s="368"/>
      <c r="I7" s="115"/>
      <c r="J7" s="27"/>
      <c r="K7" s="29"/>
    </row>
    <row r="8" spans="1:70" s="1" customFormat="1" ht="15" x14ac:dyDescent="0.3">
      <c r="B8" s="39"/>
      <c r="C8" s="40"/>
      <c r="D8" s="35" t="s">
        <v>101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 x14ac:dyDescent="0.3">
      <c r="B9" s="39"/>
      <c r="C9" s="40"/>
      <c r="D9" s="40"/>
      <c r="E9" s="369" t="s">
        <v>328</v>
      </c>
      <c r="F9" s="370"/>
      <c r="G9" s="370"/>
      <c r="H9" s="370"/>
      <c r="I9" s="116"/>
      <c r="J9" s="40"/>
      <c r="K9" s="43"/>
    </row>
    <row r="10" spans="1:70" s="1" customFormat="1" x14ac:dyDescent="0.3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 x14ac:dyDescent="0.3">
      <c r="B11" s="39"/>
      <c r="C11" s="40"/>
      <c r="D11" s="35" t="s">
        <v>20</v>
      </c>
      <c r="E11" s="40"/>
      <c r="F11" s="33" t="s">
        <v>21</v>
      </c>
      <c r="G11" s="40"/>
      <c r="H11" s="40"/>
      <c r="I11" s="117" t="s">
        <v>22</v>
      </c>
      <c r="J11" s="33" t="s">
        <v>21</v>
      </c>
      <c r="K11" s="43"/>
    </row>
    <row r="12" spans="1:70" s="1" customFormat="1" ht="14.45" customHeight="1" x14ac:dyDescent="0.3">
      <c r="B12" s="39"/>
      <c r="C12" s="40"/>
      <c r="D12" s="35" t="s">
        <v>23</v>
      </c>
      <c r="E12" s="40"/>
      <c r="F12" s="33" t="s">
        <v>103</v>
      </c>
      <c r="G12" s="40"/>
      <c r="H12" s="40"/>
      <c r="I12" s="117" t="s">
        <v>25</v>
      </c>
      <c r="J12" s="118" t="str">
        <f>'Rekapitulace stavby'!AN8</f>
        <v>26. 2. 2018</v>
      </c>
      <c r="K12" s="43"/>
    </row>
    <row r="13" spans="1:70" s="1" customFormat="1" ht="10.9" customHeight="1" x14ac:dyDescent="0.3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 x14ac:dyDescent="0.3">
      <c r="B14" s="39"/>
      <c r="C14" s="40"/>
      <c r="D14" s="35" t="s">
        <v>27</v>
      </c>
      <c r="E14" s="40"/>
      <c r="F14" s="40"/>
      <c r="G14" s="40"/>
      <c r="H14" s="40"/>
      <c r="I14" s="117" t="s">
        <v>28</v>
      </c>
      <c r="J14" s="33" t="str">
        <f>IF('Rekapitulace stavby'!AN10="","",'Rekapitulace stavby'!AN10)</f>
        <v/>
      </c>
      <c r="K14" s="43"/>
    </row>
    <row r="15" spans="1:70" s="1" customFormat="1" ht="18" customHeight="1" x14ac:dyDescent="0.3">
      <c r="B15" s="39"/>
      <c r="C15" s="40"/>
      <c r="D15" s="40"/>
      <c r="E15" s="33" t="str">
        <f>IF('Rekapitulace stavby'!E11="","",'Rekapitulace stavby'!E11)</f>
        <v>Město Chrudim</v>
      </c>
      <c r="F15" s="40"/>
      <c r="G15" s="40"/>
      <c r="H15" s="40"/>
      <c r="I15" s="117" t="s">
        <v>30</v>
      </c>
      <c r="J15" s="33" t="str">
        <f>IF('Rekapitulace stavby'!AN11="","",'Rekapitulace stavby'!AN11)</f>
        <v/>
      </c>
      <c r="K15" s="43"/>
    </row>
    <row r="16" spans="1:70" s="1" customFormat="1" ht="6.95" customHeight="1" x14ac:dyDescent="0.3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 x14ac:dyDescent="0.3">
      <c r="B17" s="39"/>
      <c r="C17" s="40"/>
      <c r="D17" s="35" t="s">
        <v>31</v>
      </c>
      <c r="E17" s="40"/>
      <c r="F17" s="40"/>
      <c r="G17" s="40"/>
      <c r="H17" s="40"/>
      <c r="I17" s="117" t="s">
        <v>28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 x14ac:dyDescent="0.3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30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 x14ac:dyDescent="0.3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 x14ac:dyDescent="0.3">
      <c r="B20" s="39"/>
      <c r="C20" s="40"/>
      <c r="D20" s="35" t="s">
        <v>33</v>
      </c>
      <c r="E20" s="40"/>
      <c r="F20" s="40"/>
      <c r="G20" s="40"/>
      <c r="H20" s="40"/>
      <c r="I20" s="117" t="s">
        <v>28</v>
      </c>
      <c r="J20" s="33" t="str">
        <f>IF('Rekapitulace stavby'!AN16="","",'Rekapitulace stavby'!AN16)</f>
        <v/>
      </c>
      <c r="K20" s="43"/>
    </row>
    <row r="21" spans="2:11" s="1" customFormat="1" ht="18" customHeight="1" x14ac:dyDescent="0.3">
      <c r="B21" s="39"/>
      <c r="C21" s="40"/>
      <c r="D21" s="40"/>
      <c r="E21" s="33" t="str">
        <f>IF('Rekapitulace stavby'!E17="","",'Rekapitulace stavby'!E17)</f>
        <v xml:space="preserve">Ateliér K2 </v>
      </c>
      <c r="F21" s="40"/>
      <c r="G21" s="40"/>
      <c r="H21" s="40"/>
      <c r="I21" s="117" t="s">
        <v>30</v>
      </c>
      <c r="J21" s="33" t="str">
        <f>IF('Rekapitulace stavby'!AN17="","",'Rekapitulace stavby'!AN17)</f>
        <v/>
      </c>
      <c r="K21" s="43"/>
    </row>
    <row r="22" spans="2:11" s="1" customFormat="1" ht="6.95" customHeight="1" x14ac:dyDescent="0.3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 x14ac:dyDescent="0.3">
      <c r="B23" s="39"/>
      <c r="C23" s="40"/>
      <c r="D23" s="35" t="s">
        <v>36</v>
      </c>
      <c r="E23" s="40"/>
      <c r="F23" s="40"/>
      <c r="G23" s="40"/>
      <c r="H23" s="40"/>
      <c r="I23" s="116"/>
      <c r="J23" s="40"/>
      <c r="K23" s="43"/>
    </row>
    <row r="24" spans="2:11" s="6" customFormat="1" ht="16.5" customHeight="1" x14ac:dyDescent="0.3">
      <c r="B24" s="119"/>
      <c r="C24" s="120"/>
      <c r="D24" s="120"/>
      <c r="E24" s="358" t="s">
        <v>21</v>
      </c>
      <c r="F24" s="358"/>
      <c r="G24" s="358"/>
      <c r="H24" s="358"/>
      <c r="I24" s="121"/>
      <c r="J24" s="120"/>
      <c r="K24" s="122"/>
    </row>
    <row r="25" spans="2:11" s="1" customFormat="1" ht="6.95" customHeight="1" x14ac:dyDescent="0.3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 x14ac:dyDescent="0.3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 x14ac:dyDescent="0.3">
      <c r="B27" s="39"/>
      <c r="C27" s="40"/>
      <c r="D27" s="125" t="s">
        <v>38</v>
      </c>
      <c r="E27" s="40"/>
      <c r="F27" s="40"/>
      <c r="G27" s="40"/>
      <c r="H27" s="40"/>
      <c r="I27" s="116"/>
      <c r="J27" s="126">
        <f>ROUND(J82,2)</f>
        <v>0</v>
      </c>
      <c r="K27" s="43"/>
    </row>
    <row r="28" spans="2:11" s="1" customFormat="1" ht="6.95" customHeight="1" x14ac:dyDescent="0.3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 x14ac:dyDescent="0.3">
      <c r="B29" s="39"/>
      <c r="C29" s="40"/>
      <c r="D29" s="40"/>
      <c r="E29" s="40"/>
      <c r="F29" s="44" t="s">
        <v>40</v>
      </c>
      <c r="G29" s="40"/>
      <c r="H29" s="40"/>
      <c r="I29" s="127" t="s">
        <v>39</v>
      </c>
      <c r="J29" s="44" t="s">
        <v>41</v>
      </c>
      <c r="K29" s="43"/>
    </row>
    <row r="30" spans="2:11" s="1" customFormat="1" ht="14.45" customHeight="1" x14ac:dyDescent="0.3">
      <c r="B30" s="39"/>
      <c r="C30" s="40"/>
      <c r="D30" s="47" t="s">
        <v>42</v>
      </c>
      <c r="E30" s="47" t="s">
        <v>43</v>
      </c>
      <c r="F30" s="128">
        <f>ROUND(SUM(BE82:BE135), 2)</f>
        <v>0</v>
      </c>
      <c r="G30" s="40"/>
      <c r="H30" s="40"/>
      <c r="I30" s="129">
        <v>0.21</v>
      </c>
      <c r="J30" s="128">
        <f>ROUND(ROUND((SUM(BE82:BE135)), 2)*I30, 2)</f>
        <v>0</v>
      </c>
      <c r="K30" s="43"/>
    </row>
    <row r="31" spans="2:11" s="1" customFormat="1" ht="14.45" customHeight="1" x14ac:dyDescent="0.3">
      <c r="B31" s="39"/>
      <c r="C31" s="40"/>
      <c r="D31" s="40"/>
      <c r="E31" s="47" t="s">
        <v>44</v>
      </c>
      <c r="F31" s="128">
        <f>ROUND(SUM(BF82:BF135), 2)</f>
        <v>0</v>
      </c>
      <c r="G31" s="40"/>
      <c r="H31" s="40"/>
      <c r="I31" s="129">
        <v>0.15</v>
      </c>
      <c r="J31" s="128">
        <f>ROUND(ROUND((SUM(BF82:BF135)), 2)*I31, 2)</f>
        <v>0</v>
      </c>
      <c r="K31" s="43"/>
    </row>
    <row r="32" spans="2:11" s="1" customFormat="1" ht="14.45" hidden="1" customHeight="1" x14ac:dyDescent="0.3">
      <c r="B32" s="39"/>
      <c r="C32" s="40"/>
      <c r="D32" s="40"/>
      <c r="E32" s="47" t="s">
        <v>45</v>
      </c>
      <c r="F32" s="128">
        <f>ROUND(SUM(BG82:BG135),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 x14ac:dyDescent="0.3">
      <c r="B33" s="39"/>
      <c r="C33" s="40"/>
      <c r="D33" s="40"/>
      <c r="E33" s="47" t="s">
        <v>46</v>
      </c>
      <c r="F33" s="128">
        <f>ROUND(SUM(BH82:BH135),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 x14ac:dyDescent="0.3">
      <c r="B34" s="39"/>
      <c r="C34" s="40"/>
      <c r="D34" s="40"/>
      <c r="E34" s="47" t="s">
        <v>47</v>
      </c>
      <c r="F34" s="128">
        <f>ROUND(SUM(BI82:BI135),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 x14ac:dyDescent="0.3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 x14ac:dyDescent="0.3">
      <c r="B36" s="39"/>
      <c r="C36" s="130"/>
      <c r="D36" s="131" t="s">
        <v>48</v>
      </c>
      <c r="E36" s="77"/>
      <c r="F36" s="77"/>
      <c r="G36" s="132" t="s">
        <v>49</v>
      </c>
      <c r="H36" s="133" t="s">
        <v>50</v>
      </c>
      <c r="I36" s="134"/>
      <c r="J36" s="135">
        <f>SUM(J27:J34)</f>
        <v>0</v>
      </c>
      <c r="K36" s="136"/>
    </row>
    <row r="37" spans="2:11" s="1" customFormat="1" ht="14.45" customHeight="1" x14ac:dyDescent="0.3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 x14ac:dyDescent="0.3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 x14ac:dyDescent="0.3">
      <c r="B42" s="39"/>
      <c r="C42" s="28" t="s">
        <v>104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 x14ac:dyDescent="0.3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 x14ac:dyDescent="0.3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16.5" customHeight="1" x14ac:dyDescent="0.3">
      <c r="B45" s="39"/>
      <c r="C45" s="40"/>
      <c r="D45" s="40"/>
      <c r="E45" s="367" t="str">
        <f>E7</f>
        <v>Terminál veřejné dopravy Chrudim - způsobilé hlavní náklady</v>
      </c>
      <c r="F45" s="368"/>
      <c r="G45" s="368"/>
      <c r="H45" s="368"/>
      <c r="I45" s="116"/>
      <c r="J45" s="40"/>
      <c r="K45" s="43"/>
    </row>
    <row r="46" spans="2:11" s="1" customFormat="1" ht="14.45" customHeight="1" x14ac:dyDescent="0.3">
      <c r="B46" s="39"/>
      <c r="C46" s="35" t="s">
        <v>101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17.25" customHeight="1" x14ac:dyDescent="0.3">
      <c r="B47" s="39"/>
      <c r="C47" s="40"/>
      <c r="D47" s="40"/>
      <c r="E47" s="369" t="str">
        <f>E9</f>
        <v>002 - SO 903 Lavice</v>
      </c>
      <c r="F47" s="370"/>
      <c r="G47" s="370"/>
      <c r="H47" s="370"/>
      <c r="I47" s="116"/>
      <c r="J47" s="40"/>
      <c r="K47" s="43"/>
    </row>
    <row r="48" spans="2:11" s="1" customFormat="1" ht="6.95" customHeight="1" x14ac:dyDescent="0.3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 x14ac:dyDescent="0.3">
      <c r="B49" s="39"/>
      <c r="C49" s="35" t="s">
        <v>23</v>
      </c>
      <c r="D49" s="40"/>
      <c r="E49" s="40"/>
      <c r="F49" s="33" t="str">
        <f>F12</f>
        <v xml:space="preserve"> </v>
      </c>
      <c r="G49" s="40"/>
      <c r="H49" s="40"/>
      <c r="I49" s="117" t="s">
        <v>25</v>
      </c>
      <c r="J49" s="118" t="str">
        <f>IF(J12="","",J12)</f>
        <v>26. 2. 2018</v>
      </c>
      <c r="K49" s="43"/>
    </row>
    <row r="50" spans="2:47" s="1" customFormat="1" ht="6.95" customHeight="1" x14ac:dyDescent="0.3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 ht="15" x14ac:dyDescent="0.3">
      <c r="B51" s="39"/>
      <c r="C51" s="35" t="s">
        <v>27</v>
      </c>
      <c r="D51" s="40"/>
      <c r="E51" s="40"/>
      <c r="F51" s="33" t="str">
        <f>E15</f>
        <v>Město Chrudim</v>
      </c>
      <c r="G51" s="40"/>
      <c r="H51" s="40"/>
      <c r="I51" s="117" t="s">
        <v>33</v>
      </c>
      <c r="J51" s="358" t="str">
        <f>E21</f>
        <v xml:space="preserve">Ateliér K2 </v>
      </c>
      <c r="K51" s="43"/>
    </row>
    <row r="52" spans="2:47" s="1" customFormat="1" ht="14.45" customHeight="1" x14ac:dyDescent="0.3">
      <c r="B52" s="39"/>
      <c r="C52" s="35" t="s">
        <v>31</v>
      </c>
      <c r="D52" s="40"/>
      <c r="E52" s="40"/>
      <c r="F52" s="33" t="str">
        <f>IF(E18="","",E18)</f>
        <v/>
      </c>
      <c r="G52" s="40"/>
      <c r="H52" s="40"/>
      <c r="I52" s="116"/>
      <c r="J52" s="362"/>
      <c r="K52" s="43"/>
    </row>
    <row r="53" spans="2:47" s="1" customFormat="1" ht="10.35" customHeight="1" x14ac:dyDescent="0.3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 x14ac:dyDescent="0.3">
      <c r="B54" s="39"/>
      <c r="C54" s="142" t="s">
        <v>105</v>
      </c>
      <c r="D54" s="130"/>
      <c r="E54" s="130"/>
      <c r="F54" s="130"/>
      <c r="G54" s="130"/>
      <c r="H54" s="130"/>
      <c r="I54" s="143"/>
      <c r="J54" s="144" t="s">
        <v>106</v>
      </c>
      <c r="K54" s="145"/>
    </row>
    <row r="55" spans="2:47" s="1" customFormat="1" ht="10.35" customHeight="1" x14ac:dyDescent="0.3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 x14ac:dyDescent="0.3">
      <c r="B56" s="39"/>
      <c r="C56" s="146" t="s">
        <v>107</v>
      </c>
      <c r="D56" s="40"/>
      <c r="E56" s="40"/>
      <c r="F56" s="40"/>
      <c r="G56" s="40"/>
      <c r="H56" s="40"/>
      <c r="I56" s="116"/>
      <c r="J56" s="126">
        <f>J82</f>
        <v>0</v>
      </c>
      <c r="K56" s="43"/>
      <c r="AU56" s="22" t="s">
        <v>108</v>
      </c>
    </row>
    <row r="57" spans="2:47" s="7" customFormat="1" ht="24.95" customHeight="1" x14ac:dyDescent="0.3">
      <c r="B57" s="147"/>
      <c r="C57" s="148"/>
      <c r="D57" s="149" t="s">
        <v>109</v>
      </c>
      <c r="E57" s="150"/>
      <c r="F57" s="150"/>
      <c r="G57" s="150"/>
      <c r="H57" s="150"/>
      <c r="I57" s="151"/>
      <c r="J57" s="152">
        <f>J83</f>
        <v>0</v>
      </c>
      <c r="K57" s="153"/>
    </row>
    <row r="58" spans="2:47" s="8" customFormat="1" ht="19.899999999999999" customHeight="1" x14ac:dyDescent="0.3">
      <c r="B58" s="154"/>
      <c r="C58" s="155"/>
      <c r="D58" s="156" t="s">
        <v>329</v>
      </c>
      <c r="E58" s="157"/>
      <c r="F58" s="157"/>
      <c r="G58" s="157"/>
      <c r="H58" s="157"/>
      <c r="I58" s="158"/>
      <c r="J58" s="159">
        <f>J84</f>
        <v>0</v>
      </c>
      <c r="K58" s="160"/>
    </row>
    <row r="59" spans="2:47" s="8" customFormat="1" ht="19.899999999999999" customHeight="1" x14ac:dyDescent="0.3">
      <c r="B59" s="154"/>
      <c r="C59" s="155"/>
      <c r="D59" s="156" t="s">
        <v>110</v>
      </c>
      <c r="E59" s="157"/>
      <c r="F59" s="157"/>
      <c r="G59" s="157"/>
      <c r="H59" s="157"/>
      <c r="I59" s="158"/>
      <c r="J59" s="159">
        <f>J104</f>
        <v>0</v>
      </c>
      <c r="K59" s="160"/>
    </row>
    <row r="60" spans="2:47" s="8" customFormat="1" ht="19.899999999999999" customHeight="1" x14ac:dyDescent="0.3">
      <c r="B60" s="154"/>
      <c r="C60" s="155"/>
      <c r="D60" s="156" t="s">
        <v>112</v>
      </c>
      <c r="E60" s="157"/>
      <c r="F60" s="157"/>
      <c r="G60" s="157"/>
      <c r="H60" s="157"/>
      <c r="I60" s="158"/>
      <c r="J60" s="159">
        <f>J125</f>
        <v>0</v>
      </c>
      <c r="K60" s="160"/>
    </row>
    <row r="61" spans="2:47" s="7" customFormat="1" ht="24.95" customHeight="1" x14ac:dyDescent="0.3">
      <c r="B61" s="147"/>
      <c r="C61" s="148"/>
      <c r="D61" s="149" t="s">
        <v>118</v>
      </c>
      <c r="E61" s="150"/>
      <c r="F61" s="150"/>
      <c r="G61" s="150"/>
      <c r="H61" s="150"/>
      <c r="I61" s="151"/>
      <c r="J61" s="152">
        <f>J132</f>
        <v>0</v>
      </c>
      <c r="K61" s="153"/>
    </row>
    <row r="62" spans="2:47" s="8" customFormat="1" ht="19.899999999999999" customHeight="1" x14ac:dyDescent="0.3">
      <c r="B62" s="154"/>
      <c r="C62" s="155"/>
      <c r="D62" s="156" t="s">
        <v>119</v>
      </c>
      <c r="E62" s="157"/>
      <c r="F62" s="157"/>
      <c r="G62" s="157"/>
      <c r="H62" s="157"/>
      <c r="I62" s="158"/>
      <c r="J62" s="159">
        <f>J133</f>
        <v>0</v>
      </c>
      <c r="K62" s="160"/>
    </row>
    <row r="63" spans="2:47" s="1" customFormat="1" ht="21.75" customHeight="1" x14ac:dyDescent="0.3">
      <c r="B63" s="39"/>
      <c r="C63" s="40"/>
      <c r="D63" s="40"/>
      <c r="E63" s="40"/>
      <c r="F63" s="40"/>
      <c r="G63" s="40"/>
      <c r="H63" s="40"/>
      <c r="I63" s="116"/>
      <c r="J63" s="40"/>
      <c r="K63" s="43"/>
    </row>
    <row r="64" spans="2:47" s="1" customFormat="1" ht="6.95" customHeight="1" x14ac:dyDescent="0.3">
      <c r="B64" s="54"/>
      <c r="C64" s="55"/>
      <c r="D64" s="55"/>
      <c r="E64" s="55"/>
      <c r="F64" s="55"/>
      <c r="G64" s="55"/>
      <c r="H64" s="55"/>
      <c r="I64" s="137"/>
      <c r="J64" s="55"/>
      <c r="K64" s="56"/>
    </row>
    <row r="68" spans="2:12" s="1" customFormat="1" ht="6.95" customHeight="1" x14ac:dyDescent="0.3">
      <c r="B68" s="57"/>
      <c r="C68" s="58"/>
      <c r="D68" s="58"/>
      <c r="E68" s="58"/>
      <c r="F68" s="58"/>
      <c r="G68" s="58"/>
      <c r="H68" s="58"/>
      <c r="I68" s="140"/>
      <c r="J68" s="58"/>
      <c r="K68" s="58"/>
      <c r="L68" s="59"/>
    </row>
    <row r="69" spans="2:12" s="1" customFormat="1" ht="36.950000000000003" customHeight="1" x14ac:dyDescent="0.3">
      <c r="B69" s="39"/>
      <c r="C69" s="60" t="s">
        <v>120</v>
      </c>
      <c r="D69" s="61"/>
      <c r="E69" s="61"/>
      <c r="F69" s="61"/>
      <c r="G69" s="61"/>
      <c r="H69" s="61"/>
      <c r="I69" s="161"/>
      <c r="J69" s="61"/>
      <c r="K69" s="61"/>
      <c r="L69" s="59"/>
    </row>
    <row r="70" spans="2:12" s="1" customFormat="1" ht="6.95" customHeight="1" x14ac:dyDescent="0.3">
      <c r="B70" s="39"/>
      <c r="C70" s="61"/>
      <c r="D70" s="61"/>
      <c r="E70" s="61"/>
      <c r="F70" s="61"/>
      <c r="G70" s="61"/>
      <c r="H70" s="61"/>
      <c r="I70" s="161"/>
      <c r="J70" s="61"/>
      <c r="K70" s="61"/>
      <c r="L70" s="59"/>
    </row>
    <row r="71" spans="2:12" s="1" customFormat="1" ht="14.45" customHeight="1" x14ac:dyDescent="0.3">
      <c r="B71" s="39"/>
      <c r="C71" s="63" t="s">
        <v>18</v>
      </c>
      <c r="D71" s="61"/>
      <c r="E71" s="61"/>
      <c r="F71" s="61"/>
      <c r="G71" s="61"/>
      <c r="H71" s="61"/>
      <c r="I71" s="161"/>
      <c r="J71" s="61"/>
      <c r="K71" s="61"/>
      <c r="L71" s="59"/>
    </row>
    <row r="72" spans="2:12" s="1" customFormat="1" ht="16.5" customHeight="1" x14ac:dyDescent="0.3">
      <c r="B72" s="39"/>
      <c r="C72" s="61"/>
      <c r="D72" s="61"/>
      <c r="E72" s="363" t="str">
        <f>E7</f>
        <v>Terminál veřejné dopravy Chrudim - způsobilé hlavní náklady</v>
      </c>
      <c r="F72" s="364"/>
      <c r="G72" s="364"/>
      <c r="H72" s="364"/>
      <c r="I72" s="161"/>
      <c r="J72" s="61"/>
      <c r="K72" s="61"/>
      <c r="L72" s="59"/>
    </row>
    <row r="73" spans="2:12" s="1" customFormat="1" ht="14.45" customHeight="1" x14ac:dyDescent="0.3">
      <c r="B73" s="39"/>
      <c r="C73" s="63" t="s">
        <v>101</v>
      </c>
      <c r="D73" s="61"/>
      <c r="E73" s="61"/>
      <c r="F73" s="61"/>
      <c r="G73" s="61"/>
      <c r="H73" s="61"/>
      <c r="I73" s="161"/>
      <c r="J73" s="61"/>
      <c r="K73" s="61"/>
      <c r="L73" s="59"/>
    </row>
    <row r="74" spans="2:12" s="1" customFormat="1" ht="17.25" customHeight="1" x14ac:dyDescent="0.3">
      <c r="B74" s="39"/>
      <c r="C74" s="61"/>
      <c r="D74" s="61"/>
      <c r="E74" s="330" t="str">
        <f>E9</f>
        <v>002 - SO 903 Lavice</v>
      </c>
      <c r="F74" s="365"/>
      <c r="G74" s="365"/>
      <c r="H74" s="365"/>
      <c r="I74" s="161"/>
      <c r="J74" s="61"/>
      <c r="K74" s="61"/>
      <c r="L74" s="59"/>
    </row>
    <row r="75" spans="2:12" s="1" customFormat="1" ht="6.95" customHeight="1" x14ac:dyDescent="0.3">
      <c r="B75" s="39"/>
      <c r="C75" s="61"/>
      <c r="D75" s="61"/>
      <c r="E75" s="61"/>
      <c r="F75" s="61"/>
      <c r="G75" s="61"/>
      <c r="H75" s="61"/>
      <c r="I75" s="161"/>
      <c r="J75" s="61"/>
      <c r="K75" s="61"/>
      <c r="L75" s="59"/>
    </row>
    <row r="76" spans="2:12" s="1" customFormat="1" ht="18" customHeight="1" x14ac:dyDescent="0.3">
      <c r="B76" s="39"/>
      <c r="C76" s="63" t="s">
        <v>23</v>
      </c>
      <c r="D76" s="61"/>
      <c r="E76" s="61"/>
      <c r="F76" s="162" t="str">
        <f>F12</f>
        <v xml:space="preserve"> </v>
      </c>
      <c r="G76" s="61"/>
      <c r="H76" s="61"/>
      <c r="I76" s="163" t="s">
        <v>25</v>
      </c>
      <c r="J76" s="71" t="str">
        <f>IF(J12="","",J12)</f>
        <v>26. 2. 2018</v>
      </c>
      <c r="K76" s="61"/>
      <c r="L76" s="59"/>
    </row>
    <row r="77" spans="2:12" s="1" customFormat="1" ht="6.95" customHeight="1" x14ac:dyDescent="0.3">
      <c r="B77" s="39"/>
      <c r="C77" s="61"/>
      <c r="D77" s="61"/>
      <c r="E77" s="61"/>
      <c r="F77" s="61"/>
      <c r="G77" s="61"/>
      <c r="H77" s="61"/>
      <c r="I77" s="161"/>
      <c r="J77" s="61"/>
      <c r="K77" s="61"/>
      <c r="L77" s="59"/>
    </row>
    <row r="78" spans="2:12" s="1" customFormat="1" ht="15" x14ac:dyDescent="0.3">
      <c r="B78" s="39"/>
      <c r="C78" s="63" t="s">
        <v>27</v>
      </c>
      <c r="D78" s="61"/>
      <c r="E78" s="61"/>
      <c r="F78" s="162" t="str">
        <f>E15</f>
        <v>Město Chrudim</v>
      </c>
      <c r="G78" s="61"/>
      <c r="H78" s="61"/>
      <c r="I78" s="163" t="s">
        <v>33</v>
      </c>
      <c r="J78" s="162" t="str">
        <f>E21</f>
        <v xml:space="preserve">Ateliér K2 </v>
      </c>
      <c r="K78" s="61"/>
      <c r="L78" s="59"/>
    </row>
    <row r="79" spans="2:12" s="1" customFormat="1" ht="14.45" customHeight="1" x14ac:dyDescent="0.3">
      <c r="B79" s="39"/>
      <c r="C79" s="63" t="s">
        <v>31</v>
      </c>
      <c r="D79" s="61"/>
      <c r="E79" s="61"/>
      <c r="F79" s="162" t="str">
        <f>IF(E18="","",E18)</f>
        <v/>
      </c>
      <c r="G79" s="61"/>
      <c r="H79" s="61"/>
      <c r="I79" s="161"/>
      <c r="J79" s="61"/>
      <c r="K79" s="61"/>
      <c r="L79" s="59"/>
    </row>
    <row r="80" spans="2:12" s="1" customFormat="1" ht="10.35" customHeight="1" x14ac:dyDescent="0.3">
      <c r="B80" s="39"/>
      <c r="C80" s="61"/>
      <c r="D80" s="61"/>
      <c r="E80" s="61"/>
      <c r="F80" s="61"/>
      <c r="G80" s="61"/>
      <c r="H80" s="61"/>
      <c r="I80" s="161"/>
      <c r="J80" s="61"/>
      <c r="K80" s="61"/>
      <c r="L80" s="59"/>
    </row>
    <row r="81" spans="2:65" s="9" customFormat="1" ht="29.25" customHeight="1" x14ac:dyDescent="0.3">
      <c r="B81" s="164"/>
      <c r="C81" s="165" t="s">
        <v>121</v>
      </c>
      <c r="D81" s="166" t="s">
        <v>57</v>
      </c>
      <c r="E81" s="166" t="s">
        <v>53</v>
      </c>
      <c r="F81" s="166" t="s">
        <v>122</v>
      </c>
      <c r="G81" s="166" t="s">
        <v>123</v>
      </c>
      <c r="H81" s="166" t="s">
        <v>124</v>
      </c>
      <c r="I81" s="167" t="s">
        <v>125</v>
      </c>
      <c r="J81" s="166" t="s">
        <v>106</v>
      </c>
      <c r="K81" s="168" t="s">
        <v>126</v>
      </c>
      <c r="L81" s="169"/>
      <c r="M81" s="79" t="s">
        <v>127</v>
      </c>
      <c r="N81" s="80" t="s">
        <v>42</v>
      </c>
      <c r="O81" s="80" t="s">
        <v>128</v>
      </c>
      <c r="P81" s="80" t="s">
        <v>129</v>
      </c>
      <c r="Q81" s="80" t="s">
        <v>130</v>
      </c>
      <c r="R81" s="80" t="s">
        <v>131</v>
      </c>
      <c r="S81" s="80" t="s">
        <v>132</v>
      </c>
      <c r="T81" s="81" t="s">
        <v>133</v>
      </c>
    </row>
    <row r="82" spans="2:65" s="1" customFormat="1" ht="29.25" customHeight="1" x14ac:dyDescent="0.35">
      <c r="B82" s="39"/>
      <c r="C82" s="85" t="s">
        <v>107</v>
      </c>
      <c r="D82" s="61"/>
      <c r="E82" s="61"/>
      <c r="F82" s="61"/>
      <c r="G82" s="61"/>
      <c r="H82" s="61"/>
      <c r="I82" s="161"/>
      <c r="J82" s="170">
        <f>BK82</f>
        <v>0</v>
      </c>
      <c r="K82" s="61"/>
      <c r="L82" s="59"/>
      <c r="M82" s="82"/>
      <c r="N82" s="83"/>
      <c r="O82" s="83"/>
      <c r="P82" s="171">
        <f>P83+P132</f>
        <v>0</v>
      </c>
      <c r="Q82" s="83"/>
      <c r="R82" s="171">
        <f>R83+R132</f>
        <v>9.448937830000002</v>
      </c>
      <c r="S82" s="83"/>
      <c r="T82" s="172">
        <f>T83+T132</f>
        <v>0</v>
      </c>
      <c r="AT82" s="22" t="s">
        <v>71</v>
      </c>
      <c r="AU82" s="22" t="s">
        <v>108</v>
      </c>
      <c r="BK82" s="173">
        <f>BK83+BK132</f>
        <v>0</v>
      </c>
    </row>
    <row r="83" spans="2:65" s="10" customFormat="1" ht="37.35" customHeight="1" x14ac:dyDescent="0.35">
      <c r="B83" s="174"/>
      <c r="C83" s="175"/>
      <c r="D83" s="176" t="s">
        <v>71</v>
      </c>
      <c r="E83" s="177" t="s">
        <v>134</v>
      </c>
      <c r="F83" s="177" t="s">
        <v>135</v>
      </c>
      <c r="G83" s="175"/>
      <c r="H83" s="175"/>
      <c r="I83" s="178"/>
      <c r="J83" s="179">
        <f>BK83</f>
        <v>0</v>
      </c>
      <c r="K83" s="175"/>
      <c r="L83" s="180"/>
      <c r="M83" s="181"/>
      <c r="N83" s="182"/>
      <c r="O83" s="182"/>
      <c r="P83" s="183">
        <f>P84+P104+P125</f>
        <v>0</v>
      </c>
      <c r="Q83" s="182"/>
      <c r="R83" s="183">
        <f>R84+R104+R125</f>
        <v>8.5999378300000018</v>
      </c>
      <c r="S83" s="182"/>
      <c r="T83" s="184">
        <f>T84+T104+T125</f>
        <v>0</v>
      </c>
      <c r="AR83" s="185" t="s">
        <v>80</v>
      </c>
      <c r="AT83" s="186" t="s">
        <v>71</v>
      </c>
      <c r="AU83" s="186" t="s">
        <v>72</v>
      </c>
      <c r="AY83" s="185" t="s">
        <v>136</v>
      </c>
      <c r="BK83" s="187">
        <f>BK84+BK104+BK125</f>
        <v>0</v>
      </c>
    </row>
    <row r="84" spans="2:65" s="10" customFormat="1" ht="19.899999999999999" customHeight="1" x14ac:dyDescent="0.3">
      <c r="B84" s="174"/>
      <c r="C84" s="175"/>
      <c r="D84" s="176" t="s">
        <v>71</v>
      </c>
      <c r="E84" s="188" t="s">
        <v>80</v>
      </c>
      <c r="F84" s="188" t="s">
        <v>330</v>
      </c>
      <c r="G84" s="175"/>
      <c r="H84" s="175"/>
      <c r="I84" s="178"/>
      <c r="J84" s="189">
        <f>BK84</f>
        <v>0</v>
      </c>
      <c r="K84" s="175"/>
      <c r="L84" s="180"/>
      <c r="M84" s="181"/>
      <c r="N84" s="182"/>
      <c r="O84" s="182"/>
      <c r="P84" s="183">
        <f>SUM(P85:P103)</f>
        <v>0</v>
      </c>
      <c r="Q84" s="182"/>
      <c r="R84" s="183">
        <f>SUM(R85:R103)</f>
        <v>0</v>
      </c>
      <c r="S84" s="182"/>
      <c r="T84" s="184">
        <f>SUM(T85:T103)</f>
        <v>0</v>
      </c>
      <c r="AR84" s="185" t="s">
        <v>80</v>
      </c>
      <c r="AT84" s="186" t="s">
        <v>71</v>
      </c>
      <c r="AU84" s="186" t="s">
        <v>80</v>
      </c>
      <c r="AY84" s="185" t="s">
        <v>136</v>
      </c>
      <c r="BK84" s="187">
        <f>SUM(BK85:BK103)</f>
        <v>0</v>
      </c>
    </row>
    <row r="85" spans="2:65" s="1" customFormat="1" ht="25.5" customHeight="1" x14ac:dyDescent="0.3">
      <c r="B85" s="39"/>
      <c r="C85" s="190" t="s">
        <v>80</v>
      </c>
      <c r="D85" s="190" t="s">
        <v>138</v>
      </c>
      <c r="E85" s="191" t="s">
        <v>331</v>
      </c>
      <c r="F85" s="192" t="s">
        <v>332</v>
      </c>
      <c r="G85" s="193" t="s">
        <v>160</v>
      </c>
      <c r="H85" s="194">
        <v>5.3760000000000003</v>
      </c>
      <c r="I85" s="195"/>
      <c r="J85" s="196">
        <f>ROUND(I85*H85,2)</f>
        <v>0</v>
      </c>
      <c r="K85" s="192" t="s">
        <v>142</v>
      </c>
      <c r="L85" s="59"/>
      <c r="M85" s="197" t="s">
        <v>21</v>
      </c>
      <c r="N85" s="198" t="s">
        <v>43</v>
      </c>
      <c r="O85" s="40"/>
      <c r="P85" s="199">
        <f>O85*H85</f>
        <v>0</v>
      </c>
      <c r="Q85" s="199">
        <v>0</v>
      </c>
      <c r="R85" s="199">
        <f>Q85*H85</f>
        <v>0</v>
      </c>
      <c r="S85" s="199">
        <v>0</v>
      </c>
      <c r="T85" s="200">
        <f>S85*H85</f>
        <v>0</v>
      </c>
      <c r="AR85" s="22" t="s">
        <v>143</v>
      </c>
      <c r="AT85" s="22" t="s">
        <v>138</v>
      </c>
      <c r="AU85" s="22" t="s">
        <v>82</v>
      </c>
      <c r="AY85" s="22" t="s">
        <v>136</v>
      </c>
      <c r="BE85" s="201">
        <f>IF(N85="základní",J85,0)</f>
        <v>0</v>
      </c>
      <c r="BF85" s="201">
        <f>IF(N85="snížená",J85,0)</f>
        <v>0</v>
      </c>
      <c r="BG85" s="201">
        <f>IF(N85="zákl. přenesená",J85,0)</f>
        <v>0</v>
      </c>
      <c r="BH85" s="201">
        <f>IF(N85="sníž. přenesená",J85,0)</f>
        <v>0</v>
      </c>
      <c r="BI85" s="201">
        <f>IF(N85="nulová",J85,0)</f>
        <v>0</v>
      </c>
      <c r="BJ85" s="22" t="s">
        <v>80</v>
      </c>
      <c r="BK85" s="201">
        <f>ROUND(I85*H85,2)</f>
        <v>0</v>
      </c>
      <c r="BL85" s="22" t="s">
        <v>143</v>
      </c>
      <c r="BM85" s="22" t="s">
        <v>333</v>
      </c>
    </row>
    <row r="86" spans="2:65" s="11" customFormat="1" x14ac:dyDescent="0.3">
      <c r="B86" s="202"/>
      <c r="C86" s="203"/>
      <c r="D86" s="204" t="s">
        <v>145</v>
      </c>
      <c r="E86" s="205" t="s">
        <v>21</v>
      </c>
      <c r="F86" s="206" t="s">
        <v>334</v>
      </c>
      <c r="G86" s="203"/>
      <c r="H86" s="207">
        <v>5.3760000000000003</v>
      </c>
      <c r="I86" s="208"/>
      <c r="J86" s="203"/>
      <c r="K86" s="203"/>
      <c r="L86" s="209"/>
      <c r="M86" s="210"/>
      <c r="N86" s="211"/>
      <c r="O86" s="211"/>
      <c r="P86" s="211"/>
      <c r="Q86" s="211"/>
      <c r="R86" s="211"/>
      <c r="S86" s="211"/>
      <c r="T86" s="212"/>
      <c r="AT86" s="213" t="s">
        <v>145</v>
      </c>
      <c r="AU86" s="213" t="s">
        <v>82</v>
      </c>
      <c r="AV86" s="11" t="s">
        <v>82</v>
      </c>
      <c r="AW86" s="11" t="s">
        <v>35</v>
      </c>
      <c r="AX86" s="11" t="s">
        <v>72</v>
      </c>
      <c r="AY86" s="213" t="s">
        <v>136</v>
      </c>
    </row>
    <row r="87" spans="2:65" s="12" customFormat="1" x14ac:dyDescent="0.3">
      <c r="B87" s="224"/>
      <c r="C87" s="225"/>
      <c r="D87" s="204" t="s">
        <v>145</v>
      </c>
      <c r="E87" s="226" t="s">
        <v>21</v>
      </c>
      <c r="F87" s="227" t="s">
        <v>164</v>
      </c>
      <c r="G87" s="225"/>
      <c r="H87" s="228">
        <v>5.3760000000000003</v>
      </c>
      <c r="I87" s="229"/>
      <c r="J87" s="225"/>
      <c r="K87" s="225"/>
      <c r="L87" s="230"/>
      <c r="M87" s="231"/>
      <c r="N87" s="232"/>
      <c r="O87" s="232"/>
      <c r="P87" s="232"/>
      <c r="Q87" s="232"/>
      <c r="R87" s="232"/>
      <c r="S87" s="232"/>
      <c r="T87" s="233"/>
      <c r="AT87" s="234" t="s">
        <v>145</v>
      </c>
      <c r="AU87" s="234" t="s">
        <v>82</v>
      </c>
      <c r="AV87" s="12" t="s">
        <v>143</v>
      </c>
      <c r="AW87" s="12" t="s">
        <v>35</v>
      </c>
      <c r="AX87" s="12" t="s">
        <v>80</v>
      </c>
      <c r="AY87" s="234" t="s">
        <v>136</v>
      </c>
    </row>
    <row r="88" spans="2:65" s="1" customFormat="1" ht="25.5" customHeight="1" x14ac:dyDescent="0.3">
      <c r="B88" s="39"/>
      <c r="C88" s="190" t="s">
        <v>82</v>
      </c>
      <c r="D88" s="190" t="s">
        <v>138</v>
      </c>
      <c r="E88" s="191" t="s">
        <v>335</v>
      </c>
      <c r="F88" s="192" t="s">
        <v>336</v>
      </c>
      <c r="G88" s="193" t="s">
        <v>160</v>
      </c>
      <c r="H88" s="194">
        <v>6.24</v>
      </c>
      <c r="I88" s="195"/>
      <c r="J88" s="196">
        <f>ROUND(I88*H88,2)</f>
        <v>0</v>
      </c>
      <c r="K88" s="192" t="s">
        <v>142</v>
      </c>
      <c r="L88" s="59"/>
      <c r="M88" s="197" t="s">
        <v>21</v>
      </c>
      <c r="N88" s="198" t="s">
        <v>43</v>
      </c>
      <c r="O88" s="40"/>
      <c r="P88" s="199">
        <f>O88*H88</f>
        <v>0</v>
      </c>
      <c r="Q88" s="199">
        <v>0</v>
      </c>
      <c r="R88" s="199">
        <f>Q88*H88</f>
        <v>0</v>
      </c>
      <c r="S88" s="199">
        <v>0</v>
      </c>
      <c r="T88" s="200">
        <f>S88*H88</f>
        <v>0</v>
      </c>
      <c r="AR88" s="22" t="s">
        <v>143</v>
      </c>
      <c r="AT88" s="22" t="s">
        <v>138</v>
      </c>
      <c r="AU88" s="22" t="s">
        <v>82</v>
      </c>
      <c r="AY88" s="22" t="s">
        <v>136</v>
      </c>
      <c r="BE88" s="201">
        <f>IF(N88="základní",J88,0)</f>
        <v>0</v>
      </c>
      <c r="BF88" s="201">
        <f>IF(N88="snížená",J88,0)</f>
        <v>0</v>
      </c>
      <c r="BG88" s="201">
        <f>IF(N88="zákl. přenesená",J88,0)</f>
        <v>0</v>
      </c>
      <c r="BH88" s="201">
        <f>IF(N88="sníž. přenesená",J88,0)</f>
        <v>0</v>
      </c>
      <c r="BI88" s="201">
        <f>IF(N88="nulová",J88,0)</f>
        <v>0</v>
      </c>
      <c r="BJ88" s="22" t="s">
        <v>80</v>
      </c>
      <c r="BK88" s="201">
        <f>ROUND(I88*H88,2)</f>
        <v>0</v>
      </c>
      <c r="BL88" s="22" t="s">
        <v>143</v>
      </c>
      <c r="BM88" s="22" t="s">
        <v>337</v>
      </c>
    </row>
    <row r="89" spans="2:65" s="11" customFormat="1" x14ac:dyDescent="0.3">
      <c r="B89" s="202"/>
      <c r="C89" s="203"/>
      <c r="D89" s="204" t="s">
        <v>145</v>
      </c>
      <c r="E89" s="205" t="s">
        <v>21</v>
      </c>
      <c r="F89" s="206" t="s">
        <v>338</v>
      </c>
      <c r="G89" s="203"/>
      <c r="H89" s="207">
        <v>6.24</v>
      </c>
      <c r="I89" s="208"/>
      <c r="J89" s="203"/>
      <c r="K89" s="203"/>
      <c r="L89" s="209"/>
      <c r="M89" s="210"/>
      <c r="N89" s="211"/>
      <c r="O89" s="211"/>
      <c r="P89" s="211"/>
      <c r="Q89" s="211"/>
      <c r="R89" s="211"/>
      <c r="S89" s="211"/>
      <c r="T89" s="212"/>
      <c r="AT89" s="213" t="s">
        <v>145</v>
      </c>
      <c r="AU89" s="213" t="s">
        <v>82</v>
      </c>
      <c r="AV89" s="11" t="s">
        <v>82</v>
      </c>
      <c r="AW89" s="11" t="s">
        <v>35</v>
      </c>
      <c r="AX89" s="11" t="s">
        <v>72</v>
      </c>
      <c r="AY89" s="213" t="s">
        <v>136</v>
      </c>
    </row>
    <row r="90" spans="2:65" s="12" customFormat="1" x14ac:dyDescent="0.3">
      <c r="B90" s="224"/>
      <c r="C90" s="225"/>
      <c r="D90" s="204" t="s">
        <v>145</v>
      </c>
      <c r="E90" s="226" t="s">
        <v>21</v>
      </c>
      <c r="F90" s="227" t="s">
        <v>164</v>
      </c>
      <c r="G90" s="225"/>
      <c r="H90" s="228">
        <v>6.24</v>
      </c>
      <c r="I90" s="229"/>
      <c r="J90" s="225"/>
      <c r="K90" s="225"/>
      <c r="L90" s="230"/>
      <c r="M90" s="231"/>
      <c r="N90" s="232"/>
      <c r="O90" s="232"/>
      <c r="P90" s="232"/>
      <c r="Q90" s="232"/>
      <c r="R90" s="232"/>
      <c r="S90" s="232"/>
      <c r="T90" s="233"/>
      <c r="AT90" s="234" t="s">
        <v>145</v>
      </c>
      <c r="AU90" s="234" t="s">
        <v>82</v>
      </c>
      <c r="AV90" s="12" t="s">
        <v>143</v>
      </c>
      <c r="AW90" s="12" t="s">
        <v>35</v>
      </c>
      <c r="AX90" s="12" t="s">
        <v>80</v>
      </c>
      <c r="AY90" s="234" t="s">
        <v>136</v>
      </c>
    </row>
    <row r="91" spans="2:65" s="1" customFormat="1" ht="38.25" customHeight="1" x14ac:dyDescent="0.3">
      <c r="B91" s="39"/>
      <c r="C91" s="190" t="s">
        <v>151</v>
      </c>
      <c r="D91" s="190" t="s">
        <v>138</v>
      </c>
      <c r="E91" s="191" t="s">
        <v>339</v>
      </c>
      <c r="F91" s="192" t="s">
        <v>340</v>
      </c>
      <c r="G91" s="193" t="s">
        <v>160</v>
      </c>
      <c r="H91" s="194">
        <v>3.444</v>
      </c>
      <c r="I91" s="195"/>
      <c r="J91" s="196">
        <f>ROUND(I91*H91,2)</f>
        <v>0</v>
      </c>
      <c r="K91" s="192" t="s">
        <v>142</v>
      </c>
      <c r="L91" s="59"/>
      <c r="M91" s="197" t="s">
        <v>21</v>
      </c>
      <c r="N91" s="198" t="s">
        <v>43</v>
      </c>
      <c r="O91" s="40"/>
      <c r="P91" s="199">
        <f>O91*H91</f>
        <v>0</v>
      </c>
      <c r="Q91" s="199">
        <v>0</v>
      </c>
      <c r="R91" s="199">
        <f>Q91*H91</f>
        <v>0</v>
      </c>
      <c r="S91" s="199">
        <v>0</v>
      </c>
      <c r="T91" s="200">
        <f>S91*H91</f>
        <v>0</v>
      </c>
      <c r="AR91" s="22" t="s">
        <v>143</v>
      </c>
      <c r="AT91" s="22" t="s">
        <v>138</v>
      </c>
      <c r="AU91" s="22" t="s">
        <v>82</v>
      </c>
      <c r="AY91" s="22" t="s">
        <v>136</v>
      </c>
      <c r="BE91" s="201">
        <f>IF(N91="základní",J91,0)</f>
        <v>0</v>
      </c>
      <c r="BF91" s="201">
        <f>IF(N91="snížená",J91,0)</f>
        <v>0</v>
      </c>
      <c r="BG91" s="201">
        <f>IF(N91="zákl. přenesená",J91,0)</f>
        <v>0</v>
      </c>
      <c r="BH91" s="201">
        <f>IF(N91="sníž. přenesená",J91,0)</f>
        <v>0</v>
      </c>
      <c r="BI91" s="201">
        <f>IF(N91="nulová",J91,0)</f>
        <v>0</v>
      </c>
      <c r="BJ91" s="22" t="s">
        <v>80</v>
      </c>
      <c r="BK91" s="201">
        <f>ROUND(I91*H91,2)</f>
        <v>0</v>
      </c>
      <c r="BL91" s="22" t="s">
        <v>143</v>
      </c>
      <c r="BM91" s="22" t="s">
        <v>341</v>
      </c>
    </row>
    <row r="92" spans="2:65" s="11" customFormat="1" x14ac:dyDescent="0.3">
      <c r="B92" s="202"/>
      <c r="C92" s="203"/>
      <c r="D92" s="204" t="s">
        <v>145</v>
      </c>
      <c r="E92" s="205" t="s">
        <v>21</v>
      </c>
      <c r="F92" s="206" t="s">
        <v>342</v>
      </c>
      <c r="G92" s="203"/>
      <c r="H92" s="207">
        <v>11.616</v>
      </c>
      <c r="I92" s="208"/>
      <c r="J92" s="203"/>
      <c r="K92" s="203"/>
      <c r="L92" s="209"/>
      <c r="M92" s="210"/>
      <c r="N92" s="211"/>
      <c r="O92" s="211"/>
      <c r="P92" s="211"/>
      <c r="Q92" s="211"/>
      <c r="R92" s="211"/>
      <c r="S92" s="211"/>
      <c r="T92" s="212"/>
      <c r="AT92" s="213" t="s">
        <v>145</v>
      </c>
      <c r="AU92" s="213" t="s">
        <v>82</v>
      </c>
      <c r="AV92" s="11" t="s">
        <v>82</v>
      </c>
      <c r="AW92" s="11" t="s">
        <v>35</v>
      </c>
      <c r="AX92" s="11" t="s">
        <v>72</v>
      </c>
      <c r="AY92" s="213" t="s">
        <v>136</v>
      </c>
    </row>
    <row r="93" spans="2:65" s="11" customFormat="1" x14ac:dyDescent="0.3">
      <c r="B93" s="202"/>
      <c r="C93" s="203"/>
      <c r="D93" s="204" t="s">
        <v>145</v>
      </c>
      <c r="E93" s="205" t="s">
        <v>21</v>
      </c>
      <c r="F93" s="206" t="s">
        <v>343</v>
      </c>
      <c r="G93" s="203"/>
      <c r="H93" s="207">
        <v>-8.1720000000000006</v>
      </c>
      <c r="I93" s="208"/>
      <c r="J93" s="203"/>
      <c r="K93" s="203"/>
      <c r="L93" s="209"/>
      <c r="M93" s="210"/>
      <c r="N93" s="211"/>
      <c r="O93" s="211"/>
      <c r="P93" s="211"/>
      <c r="Q93" s="211"/>
      <c r="R93" s="211"/>
      <c r="S93" s="211"/>
      <c r="T93" s="212"/>
      <c r="AT93" s="213" t="s">
        <v>145</v>
      </c>
      <c r="AU93" s="213" t="s">
        <v>82</v>
      </c>
      <c r="AV93" s="11" t="s">
        <v>82</v>
      </c>
      <c r="AW93" s="11" t="s">
        <v>35</v>
      </c>
      <c r="AX93" s="11" t="s">
        <v>72</v>
      </c>
      <c r="AY93" s="213" t="s">
        <v>136</v>
      </c>
    </row>
    <row r="94" spans="2:65" s="12" customFormat="1" x14ac:dyDescent="0.3">
      <c r="B94" s="224"/>
      <c r="C94" s="225"/>
      <c r="D94" s="204" t="s">
        <v>145</v>
      </c>
      <c r="E94" s="226" t="s">
        <v>21</v>
      </c>
      <c r="F94" s="227" t="s">
        <v>164</v>
      </c>
      <c r="G94" s="225"/>
      <c r="H94" s="228">
        <v>3.444</v>
      </c>
      <c r="I94" s="229"/>
      <c r="J94" s="225"/>
      <c r="K94" s="225"/>
      <c r="L94" s="230"/>
      <c r="M94" s="231"/>
      <c r="N94" s="232"/>
      <c r="O94" s="232"/>
      <c r="P94" s="232"/>
      <c r="Q94" s="232"/>
      <c r="R94" s="232"/>
      <c r="S94" s="232"/>
      <c r="T94" s="233"/>
      <c r="AT94" s="234" t="s">
        <v>145</v>
      </c>
      <c r="AU94" s="234" t="s">
        <v>82</v>
      </c>
      <c r="AV94" s="12" t="s">
        <v>143</v>
      </c>
      <c r="AW94" s="12" t="s">
        <v>35</v>
      </c>
      <c r="AX94" s="12" t="s">
        <v>80</v>
      </c>
      <c r="AY94" s="234" t="s">
        <v>136</v>
      </c>
    </row>
    <row r="95" spans="2:65" s="1" customFormat="1" ht="51" customHeight="1" x14ac:dyDescent="0.3">
      <c r="B95" s="39"/>
      <c r="C95" s="190" t="s">
        <v>143</v>
      </c>
      <c r="D95" s="190" t="s">
        <v>138</v>
      </c>
      <c r="E95" s="191" t="s">
        <v>344</v>
      </c>
      <c r="F95" s="192" t="s">
        <v>345</v>
      </c>
      <c r="G95" s="193" t="s">
        <v>160</v>
      </c>
      <c r="H95" s="194">
        <v>34.44</v>
      </c>
      <c r="I95" s="195"/>
      <c r="J95" s="196">
        <f>ROUND(I95*H95,2)</f>
        <v>0</v>
      </c>
      <c r="K95" s="192" t="s">
        <v>142</v>
      </c>
      <c r="L95" s="59"/>
      <c r="M95" s="197" t="s">
        <v>21</v>
      </c>
      <c r="N95" s="198" t="s">
        <v>43</v>
      </c>
      <c r="O95" s="40"/>
      <c r="P95" s="199">
        <f>O95*H95</f>
        <v>0</v>
      </c>
      <c r="Q95" s="199">
        <v>0</v>
      </c>
      <c r="R95" s="199">
        <f>Q95*H95</f>
        <v>0</v>
      </c>
      <c r="S95" s="199">
        <v>0</v>
      </c>
      <c r="T95" s="200">
        <f>S95*H95</f>
        <v>0</v>
      </c>
      <c r="AR95" s="22" t="s">
        <v>143</v>
      </c>
      <c r="AT95" s="22" t="s">
        <v>138</v>
      </c>
      <c r="AU95" s="22" t="s">
        <v>82</v>
      </c>
      <c r="AY95" s="22" t="s">
        <v>136</v>
      </c>
      <c r="BE95" s="201">
        <f>IF(N95="základní",J95,0)</f>
        <v>0</v>
      </c>
      <c r="BF95" s="201">
        <f>IF(N95="snížená",J95,0)</f>
        <v>0</v>
      </c>
      <c r="BG95" s="201">
        <f>IF(N95="zákl. přenesená",J95,0)</f>
        <v>0</v>
      </c>
      <c r="BH95" s="201">
        <f>IF(N95="sníž. přenesená",J95,0)</f>
        <v>0</v>
      </c>
      <c r="BI95" s="201">
        <f>IF(N95="nulová",J95,0)</f>
        <v>0</v>
      </c>
      <c r="BJ95" s="22" t="s">
        <v>80</v>
      </c>
      <c r="BK95" s="201">
        <f>ROUND(I95*H95,2)</f>
        <v>0</v>
      </c>
      <c r="BL95" s="22" t="s">
        <v>143</v>
      </c>
      <c r="BM95" s="22" t="s">
        <v>346</v>
      </c>
    </row>
    <row r="96" spans="2:65" s="11" customFormat="1" x14ac:dyDescent="0.3">
      <c r="B96" s="202"/>
      <c r="C96" s="203"/>
      <c r="D96" s="204" t="s">
        <v>145</v>
      </c>
      <c r="E96" s="203"/>
      <c r="F96" s="206" t="s">
        <v>347</v>
      </c>
      <c r="G96" s="203"/>
      <c r="H96" s="207">
        <v>34.44</v>
      </c>
      <c r="I96" s="208"/>
      <c r="J96" s="203"/>
      <c r="K96" s="203"/>
      <c r="L96" s="209"/>
      <c r="M96" s="210"/>
      <c r="N96" s="211"/>
      <c r="O96" s="211"/>
      <c r="P96" s="211"/>
      <c r="Q96" s="211"/>
      <c r="R96" s="211"/>
      <c r="S96" s="211"/>
      <c r="T96" s="212"/>
      <c r="AT96" s="213" t="s">
        <v>145</v>
      </c>
      <c r="AU96" s="213" t="s">
        <v>82</v>
      </c>
      <c r="AV96" s="11" t="s">
        <v>82</v>
      </c>
      <c r="AW96" s="11" t="s">
        <v>6</v>
      </c>
      <c r="AX96" s="11" t="s">
        <v>80</v>
      </c>
      <c r="AY96" s="213" t="s">
        <v>136</v>
      </c>
    </row>
    <row r="97" spans="2:65" s="1" customFormat="1" ht="25.5" customHeight="1" x14ac:dyDescent="0.3">
      <c r="B97" s="39"/>
      <c r="C97" s="190" t="s">
        <v>156</v>
      </c>
      <c r="D97" s="190" t="s">
        <v>138</v>
      </c>
      <c r="E97" s="191" t="s">
        <v>348</v>
      </c>
      <c r="F97" s="192" t="s">
        <v>349</v>
      </c>
      <c r="G97" s="193" t="s">
        <v>160</v>
      </c>
      <c r="H97" s="194">
        <v>3.444</v>
      </c>
      <c r="I97" s="195"/>
      <c r="J97" s="196">
        <f>ROUND(I97*H97,2)</f>
        <v>0</v>
      </c>
      <c r="K97" s="192" t="s">
        <v>142</v>
      </c>
      <c r="L97" s="59"/>
      <c r="M97" s="197" t="s">
        <v>21</v>
      </c>
      <c r="N97" s="198" t="s">
        <v>43</v>
      </c>
      <c r="O97" s="40"/>
      <c r="P97" s="199">
        <f>O97*H97</f>
        <v>0</v>
      </c>
      <c r="Q97" s="199">
        <v>0</v>
      </c>
      <c r="R97" s="199">
        <f>Q97*H97</f>
        <v>0</v>
      </c>
      <c r="S97" s="199">
        <v>0</v>
      </c>
      <c r="T97" s="200">
        <f>S97*H97</f>
        <v>0</v>
      </c>
      <c r="AR97" s="22" t="s">
        <v>143</v>
      </c>
      <c r="AT97" s="22" t="s">
        <v>138</v>
      </c>
      <c r="AU97" s="22" t="s">
        <v>82</v>
      </c>
      <c r="AY97" s="22" t="s">
        <v>136</v>
      </c>
      <c r="BE97" s="201">
        <f>IF(N97="základní",J97,0)</f>
        <v>0</v>
      </c>
      <c r="BF97" s="201">
        <f>IF(N97="snížená",J97,0)</f>
        <v>0</v>
      </c>
      <c r="BG97" s="201">
        <f>IF(N97="zákl. přenesená",J97,0)</f>
        <v>0</v>
      </c>
      <c r="BH97" s="201">
        <f>IF(N97="sníž. přenesená",J97,0)</f>
        <v>0</v>
      </c>
      <c r="BI97" s="201">
        <f>IF(N97="nulová",J97,0)</f>
        <v>0</v>
      </c>
      <c r="BJ97" s="22" t="s">
        <v>80</v>
      </c>
      <c r="BK97" s="201">
        <f>ROUND(I97*H97,2)</f>
        <v>0</v>
      </c>
      <c r="BL97" s="22" t="s">
        <v>143</v>
      </c>
      <c r="BM97" s="22" t="s">
        <v>350</v>
      </c>
    </row>
    <row r="98" spans="2:65" s="1" customFormat="1" ht="25.5" customHeight="1" x14ac:dyDescent="0.3">
      <c r="B98" s="39"/>
      <c r="C98" s="190" t="s">
        <v>166</v>
      </c>
      <c r="D98" s="190" t="s">
        <v>138</v>
      </c>
      <c r="E98" s="191" t="s">
        <v>351</v>
      </c>
      <c r="F98" s="192" t="s">
        <v>352</v>
      </c>
      <c r="G98" s="193" t="s">
        <v>247</v>
      </c>
      <c r="H98" s="194">
        <v>6.8879999999999999</v>
      </c>
      <c r="I98" s="195"/>
      <c r="J98" s="196">
        <f>ROUND(I98*H98,2)</f>
        <v>0</v>
      </c>
      <c r="K98" s="192" t="s">
        <v>142</v>
      </c>
      <c r="L98" s="59"/>
      <c r="M98" s="197" t="s">
        <v>21</v>
      </c>
      <c r="N98" s="198" t="s">
        <v>43</v>
      </c>
      <c r="O98" s="40"/>
      <c r="P98" s="199">
        <f>O98*H98</f>
        <v>0</v>
      </c>
      <c r="Q98" s="199">
        <v>0</v>
      </c>
      <c r="R98" s="199">
        <f>Q98*H98</f>
        <v>0</v>
      </c>
      <c r="S98" s="199">
        <v>0</v>
      </c>
      <c r="T98" s="200">
        <f>S98*H98</f>
        <v>0</v>
      </c>
      <c r="AR98" s="22" t="s">
        <v>143</v>
      </c>
      <c r="AT98" s="22" t="s">
        <v>138</v>
      </c>
      <c r="AU98" s="22" t="s">
        <v>82</v>
      </c>
      <c r="AY98" s="22" t="s">
        <v>136</v>
      </c>
      <c r="BE98" s="201">
        <f>IF(N98="základní",J98,0)</f>
        <v>0</v>
      </c>
      <c r="BF98" s="201">
        <f>IF(N98="snížená",J98,0)</f>
        <v>0</v>
      </c>
      <c r="BG98" s="201">
        <f>IF(N98="zákl. přenesená",J98,0)</f>
        <v>0</v>
      </c>
      <c r="BH98" s="201">
        <f>IF(N98="sníž. přenesená",J98,0)</f>
        <v>0</v>
      </c>
      <c r="BI98" s="201">
        <f>IF(N98="nulová",J98,0)</f>
        <v>0</v>
      </c>
      <c r="BJ98" s="22" t="s">
        <v>80</v>
      </c>
      <c r="BK98" s="201">
        <f>ROUND(I98*H98,2)</f>
        <v>0</v>
      </c>
      <c r="BL98" s="22" t="s">
        <v>143</v>
      </c>
      <c r="BM98" s="22" t="s">
        <v>353</v>
      </c>
    </row>
    <row r="99" spans="2:65" s="11" customFormat="1" x14ac:dyDescent="0.3">
      <c r="B99" s="202"/>
      <c r="C99" s="203"/>
      <c r="D99" s="204" t="s">
        <v>145</v>
      </c>
      <c r="E99" s="205" t="s">
        <v>21</v>
      </c>
      <c r="F99" s="206" t="s">
        <v>354</v>
      </c>
      <c r="G99" s="203"/>
      <c r="H99" s="207">
        <v>6.8879999999999999</v>
      </c>
      <c r="I99" s="208"/>
      <c r="J99" s="203"/>
      <c r="K99" s="203"/>
      <c r="L99" s="209"/>
      <c r="M99" s="210"/>
      <c r="N99" s="211"/>
      <c r="O99" s="211"/>
      <c r="P99" s="211"/>
      <c r="Q99" s="211"/>
      <c r="R99" s="211"/>
      <c r="S99" s="211"/>
      <c r="T99" s="212"/>
      <c r="AT99" s="213" t="s">
        <v>145</v>
      </c>
      <c r="AU99" s="213" t="s">
        <v>82</v>
      </c>
      <c r="AV99" s="11" t="s">
        <v>82</v>
      </c>
      <c r="AW99" s="11" t="s">
        <v>35</v>
      </c>
      <c r="AX99" s="11" t="s">
        <v>80</v>
      </c>
      <c r="AY99" s="213" t="s">
        <v>136</v>
      </c>
    </row>
    <row r="100" spans="2:65" s="1" customFormat="1" ht="25.5" customHeight="1" x14ac:dyDescent="0.3">
      <c r="B100" s="39"/>
      <c r="C100" s="190" t="s">
        <v>171</v>
      </c>
      <c r="D100" s="190" t="s">
        <v>138</v>
      </c>
      <c r="E100" s="191" t="s">
        <v>355</v>
      </c>
      <c r="F100" s="192" t="s">
        <v>356</v>
      </c>
      <c r="G100" s="193" t="s">
        <v>160</v>
      </c>
      <c r="H100" s="194">
        <v>8.1720000000000006</v>
      </c>
      <c r="I100" s="195"/>
      <c r="J100" s="196">
        <f>ROUND(I100*H100,2)</f>
        <v>0</v>
      </c>
      <c r="K100" s="192" t="s">
        <v>142</v>
      </c>
      <c r="L100" s="59"/>
      <c r="M100" s="197" t="s">
        <v>21</v>
      </c>
      <c r="N100" s="198" t="s">
        <v>43</v>
      </c>
      <c r="O100" s="40"/>
      <c r="P100" s="199">
        <f>O100*H100</f>
        <v>0</v>
      </c>
      <c r="Q100" s="199">
        <v>0</v>
      </c>
      <c r="R100" s="199">
        <f>Q100*H100</f>
        <v>0</v>
      </c>
      <c r="S100" s="199">
        <v>0</v>
      </c>
      <c r="T100" s="200">
        <f>S100*H100</f>
        <v>0</v>
      </c>
      <c r="AR100" s="22" t="s">
        <v>143</v>
      </c>
      <c r="AT100" s="22" t="s">
        <v>138</v>
      </c>
      <c r="AU100" s="22" t="s">
        <v>82</v>
      </c>
      <c r="AY100" s="22" t="s">
        <v>136</v>
      </c>
      <c r="BE100" s="201">
        <f>IF(N100="základní",J100,0)</f>
        <v>0</v>
      </c>
      <c r="BF100" s="201">
        <f>IF(N100="snížená",J100,0)</f>
        <v>0</v>
      </c>
      <c r="BG100" s="201">
        <f>IF(N100="zákl. přenesená",J100,0)</f>
        <v>0</v>
      </c>
      <c r="BH100" s="201">
        <f>IF(N100="sníž. přenesená",J100,0)</f>
        <v>0</v>
      </c>
      <c r="BI100" s="201">
        <f>IF(N100="nulová",J100,0)</f>
        <v>0</v>
      </c>
      <c r="BJ100" s="22" t="s">
        <v>80</v>
      </c>
      <c r="BK100" s="201">
        <f>ROUND(I100*H100,2)</f>
        <v>0</v>
      </c>
      <c r="BL100" s="22" t="s">
        <v>143</v>
      </c>
      <c r="BM100" s="22" t="s">
        <v>357</v>
      </c>
    </row>
    <row r="101" spans="2:65" s="11" customFormat="1" x14ac:dyDescent="0.3">
      <c r="B101" s="202"/>
      <c r="C101" s="203"/>
      <c r="D101" s="204" t="s">
        <v>145</v>
      </c>
      <c r="E101" s="205" t="s">
        <v>21</v>
      </c>
      <c r="F101" s="206" t="s">
        <v>342</v>
      </c>
      <c r="G101" s="203"/>
      <c r="H101" s="207">
        <v>11.616</v>
      </c>
      <c r="I101" s="208"/>
      <c r="J101" s="203"/>
      <c r="K101" s="203"/>
      <c r="L101" s="209"/>
      <c r="M101" s="210"/>
      <c r="N101" s="211"/>
      <c r="O101" s="211"/>
      <c r="P101" s="211"/>
      <c r="Q101" s="211"/>
      <c r="R101" s="211"/>
      <c r="S101" s="211"/>
      <c r="T101" s="212"/>
      <c r="AT101" s="213" t="s">
        <v>145</v>
      </c>
      <c r="AU101" s="213" t="s">
        <v>82</v>
      </c>
      <c r="AV101" s="11" t="s">
        <v>82</v>
      </c>
      <c r="AW101" s="11" t="s">
        <v>35</v>
      </c>
      <c r="AX101" s="11" t="s">
        <v>72</v>
      </c>
      <c r="AY101" s="213" t="s">
        <v>136</v>
      </c>
    </row>
    <row r="102" spans="2:65" s="11" customFormat="1" x14ac:dyDescent="0.3">
      <c r="B102" s="202"/>
      <c r="C102" s="203"/>
      <c r="D102" s="204" t="s">
        <v>145</v>
      </c>
      <c r="E102" s="205" t="s">
        <v>21</v>
      </c>
      <c r="F102" s="206" t="s">
        <v>358</v>
      </c>
      <c r="G102" s="203"/>
      <c r="H102" s="207">
        <v>-3.444</v>
      </c>
      <c r="I102" s="208"/>
      <c r="J102" s="203"/>
      <c r="K102" s="203"/>
      <c r="L102" s="209"/>
      <c r="M102" s="210"/>
      <c r="N102" s="211"/>
      <c r="O102" s="211"/>
      <c r="P102" s="211"/>
      <c r="Q102" s="211"/>
      <c r="R102" s="211"/>
      <c r="S102" s="211"/>
      <c r="T102" s="212"/>
      <c r="AT102" s="213" t="s">
        <v>145</v>
      </c>
      <c r="AU102" s="213" t="s">
        <v>82</v>
      </c>
      <c r="AV102" s="11" t="s">
        <v>82</v>
      </c>
      <c r="AW102" s="11" t="s">
        <v>35</v>
      </c>
      <c r="AX102" s="11" t="s">
        <v>72</v>
      </c>
      <c r="AY102" s="213" t="s">
        <v>136</v>
      </c>
    </row>
    <row r="103" spans="2:65" s="12" customFormat="1" x14ac:dyDescent="0.3">
      <c r="B103" s="224"/>
      <c r="C103" s="225"/>
      <c r="D103" s="204" t="s">
        <v>145</v>
      </c>
      <c r="E103" s="226" t="s">
        <v>21</v>
      </c>
      <c r="F103" s="227" t="s">
        <v>164</v>
      </c>
      <c r="G103" s="225"/>
      <c r="H103" s="228">
        <v>8.1720000000000006</v>
      </c>
      <c r="I103" s="229"/>
      <c r="J103" s="225"/>
      <c r="K103" s="225"/>
      <c r="L103" s="230"/>
      <c r="M103" s="231"/>
      <c r="N103" s="232"/>
      <c r="O103" s="232"/>
      <c r="P103" s="232"/>
      <c r="Q103" s="232"/>
      <c r="R103" s="232"/>
      <c r="S103" s="232"/>
      <c r="T103" s="233"/>
      <c r="AT103" s="234" t="s">
        <v>145</v>
      </c>
      <c r="AU103" s="234" t="s">
        <v>82</v>
      </c>
      <c r="AV103" s="12" t="s">
        <v>143</v>
      </c>
      <c r="AW103" s="12" t="s">
        <v>35</v>
      </c>
      <c r="AX103" s="12" t="s">
        <v>80</v>
      </c>
      <c r="AY103" s="234" t="s">
        <v>136</v>
      </c>
    </row>
    <row r="104" spans="2:65" s="10" customFormat="1" ht="29.85" customHeight="1" x14ac:dyDescent="0.3">
      <c r="B104" s="174"/>
      <c r="C104" s="175"/>
      <c r="D104" s="176" t="s">
        <v>71</v>
      </c>
      <c r="E104" s="188" t="s">
        <v>82</v>
      </c>
      <c r="F104" s="188" t="s">
        <v>137</v>
      </c>
      <c r="G104" s="175"/>
      <c r="H104" s="175"/>
      <c r="I104" s="178"/>
      <c r="J104" s="189">
        <f>BK104</f>
        <v>0</v>
      </c>
      <c r="K104" s="175"/>
      <c r="L104" s="180"/>
      <c r="M104" s="181"/>
      <c r="N104" s="182"/>
      <c r="O104" s="182"/>
      <c r="P104" s="183">
        <f>SUM(P105:P124)</f>
        <v>0</v>
      </c>
      <c r="Q104" s="182"/>
      <c r="R104" s="183">
        <f>SUM(R105:R124)</f>
        <v>8.5999378300000018</v>
      </c>
      <c r="S104" s="182"/>
      <c r="T104" s="184">
        <f>SUM(T105:T124)</f>
        <v>0</v>
      </c>
      <c r="AR104" s="185" t="s">
        <v>80</v>
      </c>
      <c r="AT104" s="186" t="s">
        <v>71</v>
      </c>
      <c r="AU104" s="186" t="s">
        <v>80</v>
      </c>
      <c r="AY104" s="185" t="s">
        <v>136</v>
      </c>
      <c r="BK104" s="187">
        <f>SUM(BK105:BK124)</f>
        <v>0</v>
      </c>
    </row>
    <row r="105" spans="2:65" s="1" customFormat="1" ht="25.5" customHeight="1" x14ac:dyDescent="0.3">
      <c r="B105" s="39"/>
      <c r="C105" s="190" t="s">
        <v>161</v>
      </c>
      <c r="D105" s="190" t="s">
        <v>138</v>
      </c>
      <c r="E105" s="191" t="s">
        <v>359</v>
      </c>
      <c r="F105" s="192" t="s">
        <v>360</v>
      </c>
      <c r="G105" s="193" t="s">
        <v>160</v>
      </c>
      <c r="H105" s="194">
        <v>2.1</v>
      </c>
      <c r="I105" s="195"/>
      <c r="J105" s="196">
        <f>ROUND(I105*H105,2)</f>
        <v>0</v>
      </c>
      <c r="K105" s="192" t="s">
        <v>142</v>
      </c>
      <c r="L105" s="59"/>
      <c r="M105" s="197" t="s">
        <v>21</v>
      </c>
      <c r="N105" s="198" t="s">
        <v>43</v>
      </c>
      <c r="O105" s="40"/>
      <c r="P105" s="199">
        <f>O105*H105</f>
        <v>0</v>
      </c>
      <c r="Q105" s="199">
        <v>2.45329</v>
      </c>
      <c r="R105" s="199">
        <f>Q105*H105</f>
        <v>5.1519089999999998</v>
      </c>
      <c r="S105" s="199">
        <v>0</v>
      </c>
      <c r="T105" s="200">
        <f>S105*H105</f>
        <v>0</v>
      </c>
      <c r="AR105" s="22" t="s">
        <v>143</v>
      </c>
      <c r="AT105" s="22" t="s">
        <v>138</v>
      </c>
      <c r="AU105" s="22" t="s">
        <v>82</v>
      </c>
      <c r="AY105" s="22" t="s">
        <v>136</v>
      </c>
      <c r="BE105" s="201">
        <f>IF(N105="základní",J105,0)</f>
        <v>0</v>
      </c>
      <c r="BF105" s="201">
        <f>IF(N105="snížená",J105,0)</f>
        <v>0</v>
      </c>
      <c r="BG105" s="201">
        <f>IF(N105="zákl. přenesená",J105,0)</f>
        <v>0</v>
      </c>
      <c r="BH105" s="201">
        <f>IF(N105="sníž. přenesená",J105,0)</f>
        <v>0</v>
      </c>
      <c r="BI105" s="201">
        <f>IF(N105="nulová",J105,0)</f>
        <v>0</v>
      </c>
      <c r="BJ105" s="22" t="s">
        <v>80</v>
      </c>
      <c r="BK105" s="201">
        <f>ROUND(I105*H105,2)</f>
        <v>0</v>
      </c>
      <c r="BL105" s="22" t="s">
        <v>143</v>
      </c>
      <c r="BM105" s="22" t="s">
        <v>361</v>
      </c>
    </row>
    <row r="106" spans="2:65" s="11" customFormat="1" x14ac:dyDescent="0.3">
      <c r="B106" s="202"/>
      <c r="C106" s="203"/>
      <c r="D106" s="204" t="s">
        <v>145</v>
      </c>
      <c r="E106" s="205" t="s">
        <v>21</v>
      </c>
      <c r="F106" s="206" t="s">
        <v>362</v>
      </c>
      <c r="G106" s="203"/>
      <c r="H106" s="207">
        <v>2.1</v>
      </c>
      <c r="I106" s="208"/>
      <c r="J106" s="203"/>
      <c r="K106" s="203"/>
      <c r="L106" s="209"/>
      <c r="M106" s="210"/>
      <c r="N106" s="211"/>
      <c r="O106" s="211"/>
      <c r="P106" s="211"/>
      <c r="Q106" s="211"/>
      <c r="R106" s="211"/>
      <c r="S106" s="211"/>
      <c r="T106" s="212"/>
      <c r="AT106" s="213" t="s">
        <v>145</v>
      </c>
      <c r="AU106" s="213" t="s">
        <v>82</v>
      </c>
      <c r="AV106" s="11" t="s">
        <v>82</v>
      </c>
      <c r="AW106" s="11" t="s">
        <v>35</v>
      </c>
      <c r="AX106" s="11" t="s">
        <v>72</v>
      </c>
      <c r="AY106" s="213" t="s">
        <v>136</v>
      </c>
    </row>
    <row r="107" spans="2:65" s="12" customFormat="1" x14ac:dyDescent="0.3">
      <c r="B107" s="224"/>
      <c r="C107" s="225"/>
      <c r="D107" s="204" t="s">
        <v>145</v>
      </c>
      <c r="E107" s="226" t="s">
        <v>21</v>
      </c>
      <c r="F107" s="227" t="s">
        <v>164</v>
      </c>
      <c r="G107" s="225"/>
      <c r="H107" s="228">
        <v>2.1</v>
      </c>
      <c r="I107" s="229"/>
      <c r="J107" s="225"/>
      <c r="K107" s="225"/>
      <c r="L107" s="230"/>
      <c r="M107" s="231"/>
      <c r="N107" s="232"/>
      <c r="O107" s="232"/>
      <c r="P107" s="232"/>
      <c r="Q107" s="232"/>
      <c r="R107" s="232"/>
      <c r="S107" s="232"/>
      <c r="T107" s="233"/>
      <c r="AT107" s="234" t="s">
        <v>145</v>
      </c>
      <c r="AU107" s="234" t="s">
        <v>82</v>
      </c>
      <c r="AV107" s="12" t="s">
        <v>143</v>
      </c>
      <c r="AW107" s="12" t="s">
        <v>35</v>
      </c>
      <c r="AX107" s="12" t="s">
        <v>80</v>
      </c>
      <c r="AY107" s="234" t="s">
        <v>136</v>
      </c>
    </row>
    <row r="108" spans="2:65" s="1" customFormat="1" ht="16.5" customHeight="1" x14ac:dyDescent="0.3">
      <c r="B108" s="39"/>
      <c r="C108" s="190" t="s">
        <v>176</v>
      </c>
      <c r="D108" s="190" t="s">
        <v>138</v>
      </c>
      <c r="E108" s="191" t="s">
        <v>363</v>
      </c>
      <c r="F108" s="192" t="s">
        <v>364</v>
      </c>
      <c r="G108" s="193" t="s">
        <v>202</v>
      </c>
      <c r="H108" s="194">
        <v>17.149999999999999</v>
      </c>
      <c r="I108" s="195"/>
      <c r="J108" s="196">
        <f>ROUND(I108*H108,2)</f>
        <v>0</v>
      </c>
      <c r="K108" s="192" t="s">
        <v>142</v>
      </c>
      <c r="L108" s="59"/>
      <c r="M108" s="197" t="s">
        <v>21</v>
      </c>
      <c r="N108" s="198" t="s">
        <v>43</v>
      </c>
      <c r="O108" s="40"/>
      <c r="P108" s="199">
        <f>O108*H108</f>
        <v>0</v>
      </c>
      <c r="Q108" s="199">
        <v>4.1900000000000001E-3</v>
      </c>
      <c r="R108" s="199">
        <f>Q108*H108</f>
        <v>7.1858499999999992E-2</v>
      </c>
      <c r="S108" s="199">
        <v>0</v>
      </c>
      <c r="T108" s="200">
        <f>S108*H108</f>
        <v>0</v>
      </c>
      <c r="AR108" s="22" t="s">
        <v>143</v>
      </c>
      <c r="AT108" s="22" t="s">
        <v>138</v>
      </c>
      <c r="AU108" s="22" t="s">
        <v>82</v>
      </c>
      <c r="AY108" s="22" t="s">
        <v>136</v>
      </c>
      <c r="BE108" s="201">
        <f>IF(N108="základní",J108,0)</f>
        <v>0</v>
      </c>
      <c r="BF108" s="201">
        <f>IF(N108="snížená",J108,0)</f>
        <v>0</v>
      </c>
      <c r="BG108" s="201">
        <f>IF(N108="zákl. přenesená",J108,0)</f>
        <v>0</v>
      </c>
      <c r="BH108" s="201">
        <f>IF(N108="sníž. přenesená",J108,0)</f>
        <v>0</v>
      </c>
      <c r="BI108" s="201">
        <f>IF(N108="nulová",J108,0)</f>
        <v>0</v>
      </c>
      <c r="BJ108" s="22" t="s">
        <v>80</v>
      </c>
      <c r="BK108" s="201">
        <f>ROUND(I108*H108,2)</f>
        <v>0</v>
      </c>
      <c r="BL108" s="22" t="s">
        <v>143</v>
      </c>
      <c r="BM108" s="22" t="s">
        <v>365</v>
      </c>
    </row>
    <row r="109" spans="2:65" s="11" customFormat="1" x14ac:dyDescent="0.3">
      <c r="B109" s="202"/>
      <c r="C109" s="203"/>
      <c r="D109" s="204" t="s">
        <v>145</v>
      </c>
      <c r="E109" s="205" t="s">
        <v>21</v>
      </c>
      <c r="F109" s="206" t="s">
        <v>366</v>
      </c>
      <c r="G109" s="203"/>
      <c r="H109" s="207">
        <v>17.149999999999999</v>
      </c>
      <c r="I109" s="208"/>
      <c r="J109" s="203"/>
      <c r="K109" s="203"/>
      <c r="L109" s="209"/>
      <c r="M109" s="210"/>
      <c r="N109" s="211"/>
      <c r="O109" s="211"/>
      <c r="P109" s="211"/>
      <c r="Q109" s="211"/>
      <c r="R109" s="211"/>
      <c r="S109" s="211"/>
      <c r="T109" s="212"/>
      <c r="AT109" s="213" t="s">
        <v>145</v>
      </c>
      <c r="AU109" s="213" t="s">
        <v>82</v>
      </c>
      <c r="AV109" s="11" t="s">
        <v>82</v>
      </c>
      <c r="AW109" s="11" t="s">
        <v>35</v>
      </c>
      <c r="AX109" s="11" t="s">
        <v>80</v>
      </c>
      <c r="AY109" s="213" t="s">
        <v>136</v>
      </c>
    </row>
    <row r="110" spans="2:65" s="1" customFormat="1" ht="16.5" customHeight="1" x14ac:dyDescent="0.3">
      <c r="B110" s="39"/>
      <c r="C110" s="190" t="s">
        <v>186</v>
      </c>
      <c r="D110" s="190" t="s">
        <v>138</v>
      </c>
      <c r="E110" s="191" t="s">
        <v>367</v>
      </c>
      <c r="F110" s="192" t="s">
        <v>368</v>
      </c>
      <c r="G110" s="193" t="s">
        <v>202</v>
      </c>
      <c r="H110" s="194">
        <v>17.149999999999999</v>
      </c>
      <c r="I110" s="195"/>
      <c r="J110" s="196">
        <f>ROUND(I110*H110,2)</f>
        <v>0</v>
      </c>
      <c r="K110" s="192" t="s">
        <v>142</v>
      </c>
      <c r="L110" s="59"/>
      <c r="M110" s="197" t="s">
        <v>21</v>
      </c>
      <c r="N110" s="198" t="s">
        <v>43</v>
      </c>
      <c r="O110" s="40"/>
      <c r="P110" s="199">
        <f>O110*H110</f>
        <v>0</v>
      </c>
      <c r="Q110" s="199">
        <v>0</v>
      </c>
      <c r="R110" s="199">
        <f>Q110*H110</f>
        <v>0</v>
      </c>
      <c r="S110" s="199">
        <v>0</v>
      </c>
      <c r="T110" s="200">
        <f>S110*H110</f>
        <v>0</v>
      </c>
      <c r="AR110" s="22" t="s">
        <v>143</v>
      </c>
      <c r="AT110" s="22" t="s">
        <v>138</v>
      </c>
      <c r="AU110" s="22" t="s">
        <v>82</v>
      </c>
      <c r="AY110" s="22" t="s">
        <v>136</v>
      </c>
      <c r="BE110" s="201">
        <f>IF(N110="základní",J110,0)</f>
        <v>0</v>
      </c>
      <c r="BF110" s="201">
        <f>IF(N110="snížená",J110,0)</f>
        <v>0</v>
      </c>
      <c r="BG110" s="201">
        <f>IF(N110="zákl. přenesená",J110,0)</f>
        <v>0</v>
      </c>
      <c r="BH110" s="201">
        <f>IF(N110="sníž. přenesená",J110,0)</f>
        <v>0</v>
      </c>
      <c r="BI110" s="201">
        <f>IF(N110="nulová",J110,0)</f>
        <v>0</v>
      </c>
      <c r="BJ110" s="22" t="s">
        <v>80</v>
      </c>
      <c r="BK110" s="201">
        <f>ROUND(I110*H110,2)</f>
        <v>0</v>
      </c>
      <c r="BL110" s="22" t="s">
        <v>143</v>
      </c>
      <c r="BM110" s="22" t="s">
        <v>369</v>
      </c>
    </row>
    <row r="111" spans="2:65" s="11" customFormat="1" x14ac:dyDescent="0.3">
      <c r="B111" s="202"/>
      <c r="C111" s="203"/>
      <c r="D111" s="204" t="s">
        <v>145</v>
      </c>
      <c r="E111" s="203"/>
      <c r="F111" s="206" t="s">
        <v>370</v>
      </c>
      <c r="G111" s="203"/>
      <c r="H111" s="207">
        <v>17.149999999999999</v>
      </c>
      <c r="I111" s="208"/>
      <c r="J111" s="203"/>
      <c r="K111" s="203"/>
      <c r="L111" s="209"/>
      <c r="M111" s="210"/>
      <c r="N111" s="211"/>
      <c r="O111" s="211"/>
      <c r="P111" s="211"/>
      <c r="Q111" s="211"/>
      <c r="R111" s="211"/>
      <c r="S111" s="211"/>
      <c r="T111" s="212"/>
      <c r="AT111" s="213" t="s">
        <v>145</v>
      </c>
      <c r="AU111" s="213" t="s">
        <v>82</v>
      </c>
      <c r="AV111" s="11" t="s">
        <v>82</v>
      </c>
      <c r="AW111" s="11" t="s">
        <v>6</v>
      </c>
      <c r="AX111" s="11" t="s">
        <v>80</v>
      </c>
      <c r="AY111" s="213" t="s">
        <v>136</v>
      </c>
    </row>
    <row r="112" spans="2:65" s="1" customFormat="1" ht="16.5" customHeight="1" x14ac:dyDescent="0.3">
      <c r="B112" s="39"/>
      <c r="C112" s="190" t="s">
        <v>190</v>
      </c>
      <c r="D112" s="190" t="s">
        <v>138</v>
      </c>
      <c r="E112" s="191" t="s">
        <v>371</v>
      </c>
      <c r="F112" s="192" t="s">
        <v>372</v>
      </c>
      <c r="G112" s="193" t="s">
        <v>247</v>
      </c>
      <c r="H112" s="194">
        <v>2.5000000000000001E-2</v>
      </c>
      <c r="I112" s="195"/>
      <c r="J112" s="196">
        <f>ROUND(I112*H112,2)</f>
        <v>0</v>
      </c>
      <c r="K112" s="192" t="s">
        <v>142</v>
      </c>
      <c r="L112" s="59"/>
      <c r="M112" s="197" t="s">
        <v>21</v>
      </c>
      <c r="N112" s="198" t="s">
        <v>43</v>
      </c>
      <c r="O112" s="40"/>
      <c r="P112" s="199">
        <f>O112*H112</f>
        <v>0</v>
      </c>
      <c r="Q112" s="199">
        <v>1.0601700000000001</v>
      </c>
      <c r="R112" s="199">
        <f>Q112*H112</f>
        <v>2.6504250000000004E-2</v>
      </c>
      <c r="S112" s="199">
        <v>0</v>
      </c>
      <c r="T112" s="200">
        <f>S112*H112</f>
        <v>0</v>
      </c>
      <c r="AR112" s="22" t="s">
        <v>143</v>
      </c>
      <c r="AT112" s="22" t="s">
        <v>138</v>
      </c>
      <c r="AU112" s="22" t="s">
        <v>82</v>
      </c>
      <c r="AY112" s="22" t="s">
        <v>136</v>
      </c>
      <c r="BE112" s="201">
        <f>IF(N112="základní",J112,0)</f>
        <v>0</v>
      </c>
      <c r="BF112" s="201">
        <f>IF(N112="snížená",J112,0)</f>
        <v>0</v>
      </c>
      <c r="BG112" s="201">
        <f>IF(N112="zákl. přenesená",J112,0)</f>
        <v>0</v>
      </c>
      <c r="BH112" s="201">
        <f>IF(N112="sníž. přenesená",J112,0)</f>
        <v>0</v>
      </c>
      <c r="BI112" s="201">
        <f>IF(N112="nulová",J112,0)</f>
        <v>0</v>
      </c>
      <c r="BJ112" s="22" t="s">
        <v>80</v>
      </c>
      <c r="BK112" s="201">
        <f>ROUND(I112*H112,2)</f>
        <v>0</v>
      </c>
      <c r="BL112" s="22" t="s">
        <v>143</v>
      </c>
      <c r="BM112" s="22" t="s">
        <v>373</v>
      </c>
    </row>
    <row r="113" spans="2:65" s="11" customFormat="1" x14ac:dyDescent="0.3">
      <c r="B113" s="202"/>
      <c r="C113" s="203"/>
      <c r="D113" s="204" t="s">
        <v>145</v>
      </c>
      <c r="E113" s="205" t="s">
        <v>21</v>
      </c>
      <c r="F113" s="206" t="s">
        <v>374</v>
      </c>
      <c r="G113" s="203"/>
      <c r="H113" s="207">
        <v>2.5000000000000001E-2</v>
      </c>
      <c r="I113" s="208"/>
      <c r="J113" s="203"/>
      <c r="K113" s="203"/>
      <c r="L113" s="209"/>
      <c r="M113" s="210"/>
      <c r="N113" s="211"/>
      <c r="O113" s="211"/>
      <c r="P113" s="211"/>
      <c r="Q113" s="211"/>
      <c r="R113" s="211"/>
      <c r="S113" s="211"/>
      <c r="T113" s="212"/>
      <c r="AT113" s="213" t="s">
        <v>145</v>
      </c>
      <c r="AU113" s="213" t="s">
        <v>82</v>
      </c>
      <c r="AV113" s="11" t="s">
        <v>82</v>
      </c>
      <c r="AW113" s="11" t="s">
        <v>35</v>
      </c>
      <c r="AX113" s="11" t="s">
        <v>80</v>
      </c>
      <c r="AY113" s="213" t="s">
        <v>136</v>
      </c>
    </row>
    <row r="114" spans="2:65" s="1" customFormat="1" ht="25.5" customHeight="1" x14ac:dyDescent="0.3">
      <c r="B114" s="39"/>
      <c r="C114" s="190" t="s">
        <v>194</v>
      </c>
      <c r="D114" s="190" t="s">
        <v>138</v>
      </c>
      <c r="E114" s="191" t="s">
        <v>375</v>
      </c>
      <c r="F114" s="192" t="s">
        <v>376</v>
      </c>
      <c r="G114" s="193" t="s">
        <v>160</v>
      </c>
      <c r="H114" s="194">
        <v>1.3440000000000001</v>
      </c>
      <c r="I114" s="195"/>
      <c r="J114" s="196">
        <f>ROUND(I114*H114,2)</f>
        <v>0</v>
      </c>
      <c r="K114" s="192" t="s">
        <v>142</v>
      </c>
      <c r="L114" s="59"/>
      <c r="M114" s="197" t="s">
        <v>21</v>
      </c>
      <c r="N114" s="198" t="s">
        <v>43</v>
      </c>
      <c r="O114" s="40"/>
      <c r="P114" s="199">
        <f>O114*H114</f>
        <v>0</v>
      </c>
      <c r="Q114" s="199">
        <v>2.45329</v>
      </c>
      <c r="R114" s="199">
        <f>Q114*H114</f>
        <v>3.2972217600000002</v>
      </c>
      <c r="S114" s="199">
        <v>0</v>
      </c>
      <c r="T114" s="200">
        <f>S114*H114</f>
        <v>0</v>
      </c>
      <c r="AR114" s="22" t="s">
        <v>143</v>
      </c>
      <c r="AT114" s="22" t="s">
        <v>138</v>
      </c>
      <c r="AU114" s="22" t="s">
        <v>82</v>
      </c>
      <c r="AY114" s="22" t="s">
        <v>136</v>
      </c>
      <c r="BE114" s="201">
        <f>IF(N114="základní",J114,0)</f>
        <v>0</v>
      </c>
      <c r="BF114" s="201">
        <f>IF(N114="snížená",J114,0)</f>
        <v>0</v>
      </c>
      <c r="BG114" s="201">
        <f>IF(N114="zákl. přenesená",J114,0)</f>
        <v>0</v>
      </c>
      <c r="BH114" s="201">
        <f>IF(N114="sníž. přenesená",J114,0)</f>
        <v>0</v>
      </c>
      <c r="BI114" s="201">
        <f>IF(N114="nulová",J114,0)</f>
        <v>0</v>
      </c>
      <c r="BJ114" s="22" t="s">
        <v>80</v>
      </c>
      <c r="BK114" s="201">
        <f>ROUND(I114*H114,2)</f>
        <v>0</v>
      </c>
      <c r="BL114" s="22" t="s">
        <v>143</v>
      </c>
      <c r="BM114" s="22" t="s">
        <v>377</v>
      </c>
    </row>
    <row r="115" spans="2:65" s="11" customFormat="1" x14ac:dyDescent="0.3">
      <c r="B115" s="202"/>
      <c r="C115" s="203"/>
      <c r="D115" s="204" t="s">
        <v>145</v>
      </c>
      <c r="E115" s="205" t="s">
        <v>21</v>
      </c>
      <c r="F115" s="206" t="s">
        <v>378</v>
      </c>
      <c r="G115" s="203"/>
      <c r="H115" s="207">
        <v>1.3440000000000001</v>
      </c>
      <c r="I115" s="208"/>
      <c r="J115" s="203"/>
      <c r="K115" s="203"/>
      <c r="L115" s="209"/>
      <c r="M115" s="210"/>
      <c r="N115" s="211"/>
      <c r="O115" s="211"/>
      <c r="P115" s="211"/>
      <c r="Q115" s="211"/>
      <c r="R115" s="211"/>
      <c r="S115" s="211"/>
      <c r="T115" s="212"/>
      <c r="AT115" s="213" t="s">
        <v>145</v>
      </c>
      <c r="AU115" s="213" t="s">
        <v>82</v>
      </c>
      <c r="AV115" s="11" t="s">
        <v>82</v>
      </c>
      <c r="AW115" s="11" t="s">
        <v>35</v>
      </c>
      <c r="AX115" s="11" t="s">
        <v>72</v>
      </c>
      <c r="AY115" s="213" t="s">
        <v>136</v>
      </c>
    </row>
    <row r="116" spans="2:65" s="12" customFormat="1" x14ac:dyDescent="0.3">
      <c r="B116" s="224"/>
      <c r="C116" s="225"/>
      <c r="D116" s="204" t="s">
        <v>145</v>
      </c>
      <c r="E116" s="226" t="s">
        <v>21</v>
      </c>
      <c r="F116" s="227" t="s">
        <v>164</v>
      </c>
      <c r="G116" s="225"/>
      <c r="H116" s="228">
        <v>1.3440000000000001</v>
      </c>
      <c r="I116" s="229"/>
      <c r="J116" s="225"/>
      <c r="K116" s="225"/>
      <c r="L116" s="230"/>
      <c r="M116" s="231"/>
      <c r="N116" s="232"/>
      <c r="O116" s="232"/>
      <c r="P116" s="232"/>
      <c r="Q116" s="232"/>
      <c r="R116" s="232"/>
      <c r="S116" s="232"/>
      <c r="T116" s="233"/>
      <c r="AT116" s="234" t="s">
        <v>145</v>
      </c>
      <c r="AU116" s="234" t="s">
        <v>82</v>
      </c>
      <c r="AV116" s="12" t="s">
        <v>143</v>
      </c>
      <c r="AW116" s="12" t="s">
        <v>35</v>
      </c>
      <c r="AX116" s="12" t="s">
        <v>80</v>
      </c>
      <c r="AY116" s="234" t="s">
        <v>136</v>
      </c>
    </row>
    <row r="117" spans="2:65" s="1" customFormat="1" ht="16.5" customHeight="1" x14ac:dyDescent="0.3">
      <c r="B117" s="39"/>
      <c r="C117" s="190" t="s">
        <v>199</v>
      </c>
      <c r="D117" s="190" t="s">
        <v>138</v>
      </c>
      <c r="E117" s="191" t="s">
        <v>379</v>
      </c>
      <c r="F117" s="192" t="s">
        <v>380</v>
      </c>
      <c r="G117" s="193" t="s">
        <v>202</v>
      </c>
      <c r="H117" s="194">
        <v>13.44</v>
      </c>
      <c r="I117" s="195"/>
      <c r="J117" s="196">
        <f>ROUND(I117*H117,2)</f>
        <v>0</v>
      </c>
      <c r="K117" s="192" t="s">
        <v>142</v>
      </c>
      <c r="L117" s="59"/>
      <c r="M117" s="197" t="s">
        <v>21</v>
      </c>
      <c r="N117" s="198" t="s">
        <v>43</v>
      </c>
      <c r="O117" s="40"/>
      <c r="P117" s="199">
        <f>O117*H117</f>
        <v>0</v>
      </c>
      <c r="Q117" s="199">
        <v>2.64E-3</v>
      </c>
      <c r="R117" s="199">
        <f>Q117*H117</f>
        <v>3.5481599999999995E-2</v>
      </c>
      <c r="S117" s="199">
        <v>0</v>
      </c>
      <c r="T117" s="200">
        <f>S117*H117</f>
        <v>0</v>
      </c>
      <c r="AR117" s="22" t="s">
        <v>143</v>
      </c>
      <c r="AT117" s="22" t="s">
        <v>138</v>
      </c>
      <c r="AU117" s="22" t="s">
        <v>82</v>
      </c>
      <c r="AY117" s="22" t="s">
        <v>136</v>
      </c>
      <c r="BE117" s="201">
        <f>IF(N117="základní",J117,0)</f>
        <v>0</v>
      </c>
      <c r="BF117" s="201">
        <f>IF(N117="snížená",J117,0)</f>
        <v>0</v>
      </c>
      <c r="BG117" s="201">
        <f>IF(N117="zákl. přenesená",J117,0)</f>
        <v>0</v>
      </c>
      <c r="BH117" s="201">
        <f>IF(N117="sníž. přenesená",J117,0)</f>
        <v>0</v>
      </c>
      <c r="BI117" s="201">
        <f>IF(N117="nulová",J117,0)</f>
        <v>0</v>
      </c>
      <c r="BJ117" s="22" t="s">
        <v>80</v>
      </c>
      <c r="BK117" s="201">
        <f>ROUND(I117*H117,2)</f>
        <v>0</v>
      </c>
      <c r="BL117" s="22" t="s">
        <v>143</v>
      </c>
      <c r="BM117" s="22" t="s">
        <v>381</v>
      </c>
    </row>
    <row r="118" spans="2:65" s="11" customFormat="1" x14ac:dyDescent="0.3">
      <c r="B118" s="202"/>
      <c r="C118" s="203"/>
      <c r="D118" s="204" t="s">
        <v>145</v>
      </c>
      <c r="E118" s="205" t="s">
        <v>21</v>
      </c>
      <c r="F118" s="206" t="s">
        <v>382</v>
      </c>
      <c r="G118" s="203"/>
      <c r="H118" s="207">
        <v>13.44</v>
      </c>
      <c r="I118" s="208"/>
      <c r="J118" s="203"/>
      <c r="K118" s="203"/>
      <c r="L118" s="209"/>
      <c r="M118" s="210"/>
      <c r="N118" s="211"/>
      <c r="O118" s="211"/>
      <c r="P118" s="211"/>
      <c r="Q118" s="211"/>
      <c r="R118" s="211"/>
      <c r="S118" s="211"/>
      <c r="T118" s="212"/>
      <c r="AT118" s="213" t="s">
        <v>145</v>
      </c>
      <c r="AU118" s="213" t="s">
        <v>82</v>
      </c>
      <c r="AV118" s="11" t="s">
        <v>82</v>
      </c>
      <c r="AW118" s="11" t="s">
        <v>35</v>
      </c>
      <c r="AX118" s="11" t="s">
        <v>72</v>
      </c>
      <c r="AY118" s="213" t="s">
        <v>136</v>
      </c>
    </row>
    <row r="119" spans="2:65" s="12" customFormat="1" x14ac:dyDescent="0.3">
      <c r="B119" s="224"/>
      <c r="C119" s="225"/>
      <c r="D119" s="204" t="s">
        <v>145</v>
      </c>
      <c r="E119" s="226" t="s">
        <v>21</v>
      </c>
      <c r="F119" s="227" t="s">
        <v>164</v>
      </c>
      <c r="G119" s="225"/>
      <c r="H119" s="228">
        <v>13.44</v>
      </c>
      <c r="I119" s="229"/>
      <c r="J119" s="225"/>
      <c r="K119" s="225"/>
      <c r="L119" s="230"/>
      <c r="M119" s="231"/>
      <c r="N119" s="232"/>
      <c r="O119" s="232"/>
      <c r="P119" s="232"/>
      <c r="Q119" s="232"/>
      <c r="R119" s="232"/>
      <c r="S119" s="232"/>
      <c r="T119" s="233"/>
      <c r="AT119" s="234" t="s">
        <v>145</v>
      </c>
      <c r="AU119" s="234" t="s">
        <v>82</v>
      </c>
      <c r="AV119" s="12" t="s">
        <v>143</v>
      </c>
      <c r="AW119" s="12" t="s">
        <v>35</v>
      </c>
      <c r="AX119" s="12" t="s">
        <v>80</v>
      </c>
      <c r="AY119" s="234" t="s">
        <v>136</v>
      </c>
    </row>
    <row r="120" spans="2:65" s="1" customFormat="1" ht="16.5" customHeight="1" x14ac:dyDescent="0.3">
      <c r="B120" s="39"/>
      <c r="C120" s="190" t="s">
        <v>205</v>
      </c>
      <c r="D120" s="190" t="s">
        <v>138</v>
      </c>
      <c r="E120" s="191" t="s">
        <v>383</v>
      </c>
      <c r="F120" s="192" t="s">
        <v>384</v>
      </c>
      <c r="G120" s="193" t="s">
        <v>202</v>
      </c>
      <c r="H120" s="194">
        <v>13.44</v>
      </c>
      <c r="I120" s="195"/>
      <c r="J120" s="196">
        <f>ROUND(I120*H120,2)</f>
        <v>0</v>
      </c>
      <c r="K120" s="192" t="s">
        <v>142</v>
      </c>
      <c r="L120" s="59"/>
      <c r="M120" s="197" t="s">
        <v>21</v>
      </c>
      <c r="N120" s="198" t="s">
        <v>43</v>
      </c>
      <c r="O120" s="40"/>
      <c r="P120" s="199">
        <f>O120*H120</f>
        <v>0</v>
      </c>
      <c r="Q120" s="199">
        <v>0</v>
      </c>
      <c r="R120" s="199">
        <f>Q120*H120</f>
        <v>0</v>
      </c>
      <c r="S120" s="199">
        <v>0</v>
      </c>
      <c r="T120" s="200">
        <f>S120*H120</f>
        <v>0</v>
      </c>
      <c r="AR120" s="22" t="s">
        <v>143</v>
      </c>
      <c r="AT120" s="22" t="s">
        <v>138</v>
      </c>
      <c r="AU120" s="22" t="s">
        <v>82</v>
      </c>
      <c r="AY120" s="22" t="s">
        <v>136</v>
      </c>
      <c r="BE120" s="201">
        <f>IF(N120="základní",J120,0)</f>
        <v>0</v>
      </c>
      <c r="BF120" s="201">
        <f>IF(N120="snížená",J120,0)</f>
        <v>0</v>
      </c>
      <c r="BG120" s="201">
        <f>IF(N120="zákl. přenesená",J120,0)</f>
        <v>0</v>
      </c>
      <c r="BH120" s="201">
        <f>IF(N120="sníž. přenesená",J120,0)</f>
        <v>0</v>
      </c>
      <c r="BI120" s="201">
        <f>IF(N120="nulová",J120,0)</f>
        <v>0</v>
      </c>
      <c r="BJ120" s="22" t="s">
        <v>80</v>
      </c>
      <c r="BK120" s="201">
        <f>ROUND(I120*H120,2)</f>
        <v>0</v>
      </c>
      <c r="BL120" s="22" t="s">
        <v>143</v>
      </c>
      <c r="BM120" s="22" t="s">
        <v>385</v>
      </c>
    </row>
    <row r="121" spans="2:65" s="11" customFormat="1" x14ac:dyDescent="0.3">
      <c r="B121" s="202"/>
      <c r="C121" s="203"/>
      <c r="D121" s="204" t="s">
        <v>145</v>
      </c>
      <c r="E121" s="203"/>
      <c r="F121" s="206" t="s">
        <v>386</v>
      </c>
      <c r="G121" s="203"/>
      <c r="H121" s="207">
        <v>13.44</v>
      </c>
      <c r="I121" s="208"/>
      <c r="J121" s="203"/>
      <c r="K121" s="203"/>
      <c r="L121" s="209"/>
      <c r="M121" s="210"/>
      <c r="N121" s="211"/>
      <c r="O121" s="211"/>
      <c r="P121" s="211"/>
      <c r="Q121" s="211"/>
      <c r="R121" s="211"/>
      <c r="S121" s="211"/>
      <c r="T121" s="212"/>
      <c r="AT121" s="213" t="s">
        <v>145</v>
      </c>
      <c r="AU121" s="213" t="s">
        <v>82</v>
      </c>
      <c r="AV121" s="11" t="s">
        <v>82</v>
      </c>
      <c r="AW121" s="11" t="s">
        <v>6</v>
      </c>
      <c r="AX121" s="11" t="s">
        <v>80</v>
      </c>
      <c r="AY121" s="213" t="s">
        <v>136</v>
      </c>
    </row>
    <row r="122" spans="2:65" s="1" customFormat="1" ht="16.5" customHeight="1" x14ac:dyDescent="0.3">
      <c r="B122" s="39"/>
      <c r="C122" s="190" t="s">
        <v>10</v>
      </c>
      <c r="D122" s="190" t="s">
        <v>138</v>
      </c>
      <c r="E122" s="191" t="s">
        <v>387</v>
      </c>
      <c r="F122" s="192" t="s">
        <v>388</v>
      </c>
      <c r="G122" s="193" t="s">
        <v>247</v>
      </c>
      <c r="H122" s="194">
        <v>1.6E-2</v>
      </c>
      <c r="I122" s="195"/>
      <c r="J122" s="196">
        <f>ROUND(I122*H122,2)</f>
        <v>0</v>
      </c>
      <c r="K122" s="192" t="s">
        <v>142</v>
      </c>
      <c r="L122" s="59"/>
      <c r="M122" s="197" t="s">
        <v>21</v>
      </c>
      <c r="N122" s="198" t="s">
        <v>43</v>
      </c>
      <c r="O122" s="40"/>
      <c r="P122" s="199">
        <f>O122*H122</f>
        <v>0</v>
      </c>
      <c r="Q122" s="199">
        <v>1.0601700000000001</v>
      </c>
      <c r="R122" s="199">
        <f>Q122*H122</f>
        <v>1.6962720000000001E-2</v>
      </c>
      <c r="S122" s="199">
        <v>0</v>
      </c>
      <c r="T122" s="200">
        <f>S122*H122</f>
        <v>0</v>
      </c>
      <c r="AR122" s="22" t="s">
        <v>143</v>
      </c>
      <c r="AT122" s="22" t="s">
        <v>138</v>
      </c>
      <c r="AU122" s="22" t="s">
        <v>82</v>
      </c>
      <c r="AY122" s="22" t="s">
        <v>136</v>
      </c>
      <c r="BE122" s="201">
        <f>IF(N122="základní",J122,0)</f>
        <v>0</v>
      </c>
      <c r="BF122" s="201">
        <f>IF(N122="snížená",J122,0)</f>
        <v>0</v>
      </c>
      <c r="BG122" s="201">
        <f>IF(N122="zákl. přenesená",J122,0)</f>
        <v>0</v>
      </c>
      <c r="BH122" s="201">
        <f>IF(N122="sníž. přenesená",J122,0)</f>
        <v>0</v>
      </c>
      <c r="BI122" s="201">
        <f>IF(N122="nulová",J122,0)</f>
        <v>0</v>
      </c>
      <c r="BJ122" s="22" t="s">
        <v>80</v>
      </c>
      <c r="BK122" s="201">
        <f>ROUND(I122*H122,2)</f>
        <v>0</v>
      </c>
      <c r="BL122" s="22" t="s">
        <v>143</v>
      </c>
      <c r="BM122" s="22" t="s">
        <v>389</v>
      </c>
    </row>
    <row r="123" spans="2:65" s="11" customFormat="1" x14ac:dyDescent="0.3">
      <c r="B123" s="202"/>
      <c r="C123" s="203"/>
      <c r="D123" s="204" t="s">
        <v>145</v>
      </c>
      <c r="E123" s="205" t="s">
        <v>21</v>
      </c>
      <c r="F123" s="206" t="s">
        <v>390</v>
      </c>
      <c r="G123" s="203"/>
      <c r="H123" s="207">
        <v>1.6E-2</v>
      </c>
      <c r="I123" s="208"/>
      <c r="J123" s="203"/>
      <c r="K123" s="203"/>
      <c r="L123" s="209"/>
      <c r="M123" s="210"/>
      <c r="N123" s="211"/>
      <c r="O123" s="211"/>
      <c r="P123" s="211"/>
      <c r="Q123" s="211"/>
      <c r="R123" s="211"/>
      <c r="S123" s="211"/>
      <c r="T123" s="212"/>
      <c r="AT123" s="213" t="s">
        <v>145</v>
      </c>
      <c r="AU123" s="213" t="s">
        <v>82</v>
      </c>
      <c r="AV123" s="11" t="s">
        <v>82</v>
      </c>
      <c r="AW123" s="11" t="s">
        <v>35</v>
      </c>
      <c r="AX123" s="11" t="s">
        <v>72</v>
      </c>
      <c r="AY123" s="213" t="s">
        <v>136</v>
      </c>
    </row>
    <row r="124" spans="2:65" s="12" customFormat="1" x14ac:dyDescent="0.3">
      <c r="B124" s="224"/>
      <c r="C124" s="225"/>
      <c r="D124" s="204" t="s">
        <v>145</v>
      </c>
      <c r="E124" s="226" t="s">
        <v>21</v>
      </c>
      <c r="F124" s="227" t="s">
        <v>164</v>
      </c>
      <c r="G124" s="225"/>
      <c r="H124" s="228">
        <v>1.6E-2</v>
      </c>
      <c r="I124" s="229"/>
      <c r="J124" s="225"/>
      <c r="K124" s="225"/>
      <c r="L124" s="230"/>
      <c r="M124" s="231"/>
      <c r="N124" s="232"/>
      <c r="O124" s="232"/>
      <c r="P124" s="232"/>
      <c r="Q124" s="232"/>
      <c r="R124" s="232"/>
      <c r="S124" s="232"/>
      <c r="T124" s="233"/>
      <c r="AT124" s="234" t="s">
        <v>145</v>
      </c>
      <c r="AU124" s="234" t="s">
        <v>82</v>
      </c>
      <c r="AV124" s="12" t="s">
        <v>143</v>
      </c>
      <c r="AW124" s="12" t="s">
        <v>35</v>
      </c>
      <c r="AX124" s="12" t="s">
        <v>80</v>
      </c>
      <c r="AY124" s="234" t="s">
        <v>136</v>
      </c>
    </row>
    <row r="125" spans="2:65" s="10" customFormat="1" ht="29.85" customHeight="1" x14ac:dyDescent="0.3">
      <c r="B125" s="174"/>
      <c r="C125" s="175"/>
      <c r="D125" s="176" t="s">
        <v>71</v>
      </c>
      <c r="E125" s="188" t="s">
        <v>176</v>
      </c>
      <c r="F125" s="188" t="s">
        <v>177</v>
      </c>
      <c r="G125" s="175"/>
      <c r="H125" s="175"/>
      <c r="I125" s="178"/>
      <c r="J125" s="189">
        <f>BK125</f>
        <v>0</v>
      </c>
      <c r="K125" s="175"/>
      <c r="L125" s="180"/>
      <c r="M125" s="181"/>
      <c r="N125" s="182"/>
      <c r="O125" s="182"/>
      <c r="P125" s="183">
        <f>SUM(P126:P131)</f>
        <v>0</v>
      </c>
      <c r="Q125" s="182"/>
      <c r="R125" s="183">
        <f>SUM(R126:R131)</f>
        <v>0</v>
      </c>
      <c r="S125" s="182"/>
      <c r="T125" s="184">
        <f>SUM(T126:T131)</f>
        <v>0</v>
      </c>
      <c r="AR125" s="185" t="s">
        <v>80</v>
      </c>
      <c r="AT125" s="186" t="s">
        <v>71</v>
      </c>
      <c r="AU125" s="186" t="s">
        <v>80</v>
      </c>
      <c r="AY125" s="185" t="s">
        <v>136</v>
      </c>
      <c r="BK125" s="187">
        <f>SUM(BK126:BK131)</f>
        <v>0</v>
      </c>
    </row>
    <row r="126" spans="2:65" s="1" customFormat="1" ht="38.25" customHeight="1" x14ac:dyDescent="0.3">
      <c r="B126" s="39"/>
      <c r="C126" s="190" t="s">
        <v>215</v>
      </c>
      <c r="D126" s="190" t="s">
        <v>138</v>
      </c>
      <c r="E126" s="191" t="s">
        <v>178</v>
      </c>
      <c r="F126" s="192" t="s">
        <v>391</v>
      </c>
      <c r="G126" s="193" t="s">
        <v>141</v>
      </c>
      <c r="H126" s="194">
        <v>1060</v>
      </c>
      <c r="I126" s="195"/>
      <c r="J126" s="196">
        <f>ROUND(I126*H126,2)</f>
        <v>0</v>
      </c>
      <c r="K126" s="192" t="s">
        <v>142</v>
      </c>
      <c r="L126" s="59"/>
      <c r="M126" s="197" t="s">
        <v>21</v>
      </c>
      <c r="N126" s="198" t="s">
        <v>43</v>
      </c>
      <c r="O126" s="40"/>
      <c r="P126" s="199">
        <f>O126*H126</f>
        <v>0</v>
      </c>
      <c r="Q126" s="199">
        <v>0</v>
      </c>
      <c r="R126" s="199">
        <f>Q126*H126</f>
        <v>0</v>
      </c>
      <c r="S126" s="199">
        <v>0</v>
      </c>
      <c r="T126" s="200">
        <f>S126*H126</f>
        <v>0</v>
      </c>
      <c r="AR126" s="22" t="s">
        <v>143</v>
      </c>
      <c r="AT126" s="22" t="s">
        <v>138</v>
      </c>
      <c r="AU126" s="22" t="s">
        <v>82</v>
      </c>
      <c r="AY126" s="22" t="s">
        <v>136</v>
      </c>
      <c r="BE126" s="201">
        <f>IF(N126="základní",J126,0)</f>
        <v>0</v>
      </c>
      <c r="BF126" s="201">
        <f>IF(N126="snížená",J126,0)</f>
        <v>0</v>
      </c>
      <c r="BG126" s="201">
        <f>IF(N126="zákl. přenesená",J126,0)</f>
        <v>0</v>
      </c>
      <c r="BH126" s="201">
        <f>IF(N126="sníž. přenesená",J126,0)</f>
        <v>0</v>
      </c>
      <c r="BI126" s="201">
        <f>IF(N126="nulová",J126,0)</f>
        <v>0</v>
      </c>
      <c r="BJ126" s="22" t="s">
        <v>80</v>
      </c>
      <c r="BK126" s="201">
        <f>ROUND(I126*H126,2)</f>
        <v>0</v>
      </c>
      <c r="BL126" s="22" t="s">
        <v>143</v>
      </c>
      <c r="BM126" s="22" t="s">
        <v>392</v>
      </c>
    </row>
    <row r="127" spans="2:65" s="11" customFormat="1" x14ac:dyDescent="0.3">
      <c r="B127" s="202"/>
      <c r="C127" s="203"/>
      <c r="D127" s="204" t="s">
        <v>145</v>
      </c>
      <c r="E127" s="205" t="s">
        <v>21</v>
      </c>
      <c r="F127" s="206" t="s">
        <v>393</v>
      </c>
      <c r="G127" s="203"/>
      <c r="H127" s="207">
        <v>1060</v>
      </c>
      <c r="I127" s="208"/>
      <c r="J127" s="203"/>
      <c r="K127" s="203"/>
      <c r="L127" s="209"/>
      <c r="M127" s="210"/>
      <c r="N127" s="211"/>
      <c r="O127" s="211"/>
      <c r="P127" s="211"/>
      <c r="Q127" s="211"/>
      <c r="R127" s="211"/>
      <c r="S127" s="211"/>
      <c r="T127" s="212"/>
      <c r="AT127" s="213" t="s">
        <v>145</v>
      </c>
      <c r="AU127" s="213" t="s">
        <v>82</v>
      </c>
      <c r="AV127" s="11" t="s">
        <v>82</v>
      </c>
      <c r="AW127" s="11" t="s">
        <v>35</v>
      </c>
      <c r="AX127" s="11" t="s">
        <v>72</v>
      </c>
      <c r="AY127" s="213" t="s">
        <v>136</v>
      </c>
    </row>
    <row r="128" spans="2:65" s="12" customFormat="1" x14ac:dyDescent="0.3">
      <c r="B128" s="224"/>
      <c r="C128" s="225"/>
      <c r="D128" s="204" t="s">
        <v>145</v>
      </c>
      <c r="E128" s="226" t="s">
        <v>21</v>
      </c>
      <c r="F128" s="227" t="s">
        <v>164</v>
      </c>
      <c r="G128" s="225"/>
      <c r="H128" s="228">
        <v>1060</v>
      </c>
      <c r="I128" s="229"/>
      <c r="J128" s="225"/>
      <c r="K128" s="225"/>
      <c r="L128" s="230"/>
      <c r="M128" s="231"/>
      <c r="N128" s="232"/>
      <c r="O128" s="232"/>
      <c r="P128" s="232"/>
      <c r="Q128" s="232"/>
      <c r="R128" s="232"/>
      <c r="S128" s="232"/>
      <c r="T128" s="233"/>
      <c r="AT128" s="234" t="s">
        <v>145</v>
      </c>
      <c r="AU128" s="234" t="s">
        <v>82</v>
      </c>
      <c r="AV128" s="12" t="s">
        <v>143</v>
      </c>
      <c r="AW128" s="12" t="s">
        <v>35</v>
      </c>
      <c r="AX128" s="12" t="s">
        <v>80</v>
      </c>
      <c r="AY128" s="234" t="s">
        <v>136</v>
      </c>
    </row>
    <row r="129" spans="2:65" s="1" customFormat="1" ht="38.25" customHeight="1" x14ac:dyDescent="0.3">
      <c r="B129" s="39"/>
      <c r="C129" s="190" t="s">
        <v>220</v>
      </c>
      <c r="D129" s="190" t="s">
        <v>138</v>
      </c>
      <c r="E129" s="191" t="s">
        <v>182</v>
      </c>
      <c r="F129" s="192" t="s">
        <v>394</v>
      </c>
      <c r="G129" s="193" t="s">
        <v>202</v>
      </c>
      <c r="H129" s="194">
        <v>3</v>
      </c>
      <c r="I129" s="195"/>
      <c r="J129" s="196">
        <f>ROUND(I129*H129,2)</f>
        <v>0</v>
      </c>
      <c r="K129" s="192" t="s">
        <v>142</v>
      </c>
      <c r="L129" s="59"/>
      <c r="M129" s="197" t="s">
        <v>21</v>
      </c>
      <c r="N129" s="198" t="s">
        <v>43</v>
      </c>
      <c r="O129" s="40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AR129" s="22" t="s">
        <v>143</v>
      </c>
      <c r="AT129" s="22" t="s">
        <v>138</v>
      </c>
      <c r="AU129" s="22" t="s">
        <v>82</v>
      </c>
      <c r="AY129" s="22" t="s">
        <v>136</v>
      </c>
      <c r="BE129" s="201">
        <f>IF(N129="základní",J129,0)</f>
        <v>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22" t="s">
        <v>80</v>
      </c>
      <c r="BK129" s="201">
        <f>ROUND(I129*H129,2)</f>
        <v>0</v>
      </c>
      <c r="BL129" s="22" t="s">
        <v>143</v>
      </c>
      <c r="BM129" s="22" t="s">
        <v>395</v>
      </c>
    </row>
    <row r="130" spans="2:65" s="11" customFormat="1" x14ac:dyDescent="0.3">
      <c r="B130" s="202"/>
      <c r="C130" s="203"/>
      <c r="D130" s="204" t="s">
        <v>145</v>
      </c>
      <c r="E130" s="205" t="s">
        <v>21</v>
      </c>
      <c r="F130" s="206" t="s">
        <v>396</v>
      </c>
      <c r="G130" s="203"/>
      <c r="H130" s="207">
        <v>3</v>
      </c>
      <c r="I130" s="208"/>
      <c r="J130" s="203"/>
      <c r="K130" s="203"/>
      <c r="L130" s="209"/>
      <c r="M130" s="210"/>
      <c r="N130" s="211"/>
      <c r="O130" s="211"/>
      <c r="P130" s="211"/>
      <c r="Q130" s="211"/>
      <c r="R130" s="211"/>
      <c r="S130" s="211"/>
      <c r="T130" s="212"/>
      <c r="AT130" s="213" t="s">
        <v>145</v>
      </c>
      <c r="AU130" s="213" t="s">
        <v>82</v>
      </c>
      <c r="AV130" s="11" t="s">
        <v>82</v>
      </c>
      <c r="AW130" s="11" t="s">
        <v>35</v>
      </c>
      <c r="AX130" s="11" t="s">
        <v>72</v>
      </c>
      <c r="AY130" s="213" t="s">
        <v>136</v>
      </c>
    </row>
    <row r="131" spans="2:65" s="12" customFormat="1" x14ac:dyDescent="0.3">
      <c r="B131" s="224"/>
      <c r="C131" s="225"/>
      <c r="D131" s="204" t="s">
        <v>145</v>
      </c>
      <c r="E131" s="226" t="s">
        <v>21</v>
      </c>
      <c r="F131" s="227" t="s">
        <v>164</v>
      </c>
      <c r="G131" s="225"/>
      <c r="H131" s="228">
        <v>3</v>
      </c>
      <c r="I131" s="229"/>
      <c r="J131" s="225"/>
      <c r="K131" s="225"/>
      <c r="L131" s="230"/>
      <c r="M131" s="231"/>
      <c r="N131" s="232"/>
      <c r="O131" s="232"/>
      <c r="P131" s="232"/>
      <c r="Q131" s="232"/>
      <c r="R131" s="232"/>
      <c r="S131" s="232"/>
      <c r="T131" s="233"/>
      <c r="AT131" s="234" t="s">
        <v>145</v>
      </c>
      <c r="AU131" s="234" t="s">
        <v>82</v>
      </c>
      <c r="AV131" s="12" t="s">
        <v>143</v>
      </c>
      <c r="AW131" s="12" t="s">
        <v>35</v>
      </c>
      <c r="AX131" s="12" t="s">
        <v>80</v>
      </c>
      <c r="AY131" s="234" t="s">
        <v>136</v>
      </c>
    </row>
    <row r="132" spans="2:65" s="10" customFormat="1" ht="37.35" customHeight="1" x14ac:dyDescent="0.35">
      <c r="B132" s="174"/>
      <c r="C132" s="175"/>
      <c r="D132" s="176" t="s">
        <v>71</v>
      </c>
      <c r="E132" s="177" t="s">
        <v>157</v>
      </c>
      <c r="F132" s="177" t="s">
        <v>320</v>
      </c>
      <c r="G132" s="175"/>
      <c r="H132" s="175"/>
      <c r="I132" s="178"/>
      <c r="J132" s="179">
        <f>BK132</f>
        <v>0</v>
      </c>
      <c r="K132" s="175"/>
      <c r="L132" s="180"/>
      <c r="M132" s="181"/>
      <c r="N132" s="182"/>
      <c r="O132" s="182"/>
      <c r="P132" s="183">
        <f>P133</f>
        <v>0</v>
      </c>
      <c r="Q132" s="182"/>
      <c r="R132" s="183">
        <f>R133</f>
        <v>0.84899999999999998</v>
      </c>
      <c r="S132" s="182"/>
      <c r="T132" s="184">
        <f>T133</f>
        <v>0</v>
      </c>
      <c r="AR132" s="185" t="s">
        <v>151</v>
      </c>
      <c r="AT132" s="186" t="s">
        <v>71</v>
      </c>
      <c r="AU132" s="186" t="s">
        <v>72</v>
      </c>
      <c r="AY132" s="185" t="s">
        <v>136</v>
      </c>
      <c r="BK132" s="187">
        <f>BK133</f>
        <v>0</v>
      </c>
    </row>
    <row r="133" spans="2:65" s="10" customFormat="1" ht="19.899999999999999" customHeight="1" x14ac:dyDescent="0.3">
      <c r="B133" s="174"/>
      <c r="C133" s="175"/>
      <c r="D133" s="176" t="s">
        <v>71</v>
      </c>
      <c r="E133" s="188" t="s">
        <v>321</v>
      </c>
      <c r="F133" s="188" t="s">
        <v>322</v>
      </c>
      <c r="G133" s="175"/>
      <c r="H133" s="175"/>
      <c r="I133" s="178"/>
      <c r="J133" s="189">
        <f>BK133</f>
        <v>0</v>
      </c>
      <c r="K133" s="175"/>
      <c r="L133" s="180"/>
      <c r="M133" s="181"/>
      <c r="N133" s="182"/>
      <c r="O133" s="182"/>
      <c r="P133" s="183">
        <f>SUM(P134:P135)</f>
        <v>0</v>
      </c>
      <c r="Q133" s="182"/>
      <c r="R133" s="183">
        <f>SUM(R134:R135)</f>
        <v>0.84899999999999998</v>
      </c>
      <c r="S133" s="182"/>
      <c r="T133" s="184">
        <f>SUM(T134:T135)</f>
        <v>0</v>
      </c>
      <c r="AR133" s="185" t="s">
        <v>151</v>
      </c>
      <c r="AT133" s="186" t="s">
        <v>71</v>
      </c>
      <c r="AU133" s="186" t="s">
        <v>80</v>
      </c>
      <c r="AY133" s="185" t="s">
        <v>136</v>
      </c>
      <c r="BK133" s="187">
        <f>SUM(BK134:BK135)</f>
        <v>0</v>
      </c>
    </row>
    <row r="134" spans="2:65" s="1" customFormat="1" ht="38.25" customHeight="1" x14ac:dyDescent="0.3">
      <c r="B134" s="39"/>
      <c r="C134" s="190" t="s">
        <v>225</v>
      </c>
      <c r="D134" s="190" t="s">
        <v>138</v>
      </c>
      <c r="E134" s="191" t="s">
        <v>324</v>
      </c>
      <c r="F134" s="192" t="s">
        <v>397</v>
      </c>
      <c r="G134" s="193" t="s">
        <v>247</v>
      </c>
      <c r="H134" s="194">
        <v>0.84899999999999998</v>
      </c>
      <c r="I134" s="195"/>
      <c r="J134" s="196">
        <f>ROUND(I134*H134,2)</f>
        <v>0</v>
      </c>
      <c r="K134" s="192" t="s">
        <v>142</v>
      </c>
      <c r="L134" s="59"/>
      <c r="M134" s="197" t="s">
        <v>21</v>
      </c>
      <c r="N134" s="198" t="s">
        <v>43</v>
      </c>
      <c r="O134" s="40"/>
      <c r="P134" s="199">
        <f>O134*H134</f>
        <v>0</v>
      </c>
      <c r="Q134" s="199">
        <v>1</v>
      </c>
      <c r="R134" s="199">
        <f>Q134*H134</f>
        <v>0.84899999999999998</v>
      </c>
      <c r="S134" s="199">
        <v>0</v>
      </c>
      <c r="T134" s="200">
        <f>S134*H134</f>
        <v>0</v>
      </c>
      <c r="AR134" s="22" t="s">
        <v>143</v>
      </c>
      <c r="AT134" s="22" t="s">
        <v>138</v>
      </c>
      <c r="AU134" s="22" t="s">
        <v>82</v>
      </c>
      <c r="AY134" s="22" t="s">
        <v>136</v>
      </c>
      <c r="BE134" s="201">
        <f>IF(N134="základní",J134,0)</f>
        <v>0</v>
      </c>
      <c r="BF134" s="201">
        <f>IF(N134="snížená",J134,0)</f>
        <v>0</v>
      </c>
      <c r="BG134" s="201">
        <f>IF(N134="zákl. přenesená",J134,0)</f>
        <v>0</v>
      </c>
      <c r="BH134" s="201">
        <f>IF(N134="sníž. přenesená",J134,0)</f>
        <v>0</v>
      </c>
      <c r="BI134" s="201">
        <f>IF(N134="nulová",J134,0)</f>
        <v>0</v>
      </c>
      <c r="BJ134" s="22" t="s">
        <v>80</v>
      </c>
      <c r="BK134" s="201">
        <f>ROUND(I134*H134,2)</f>
        <v>0</v>
      </c>
      <c r="BL134" s="22" t="s">
        <v>143</v>
      </c>
      <c r="BM134" s="22" t="s">
        <v>398</v>
      </c>
    </row>
    <row r="135" spans="2:65" s="11" customFormat="1" x14ac:dyDescent="0.3">
      <c r="B135" s="202"/>
      <c r="C135" s="203"/>
      <c r="D135" s="204" t="s">
        <v>145</v>
      </c>
      <c r="E135" s="205" t="s">
        <v>21</v>
      </c>
      <c r="F135" s="206" t="s">
        <v>399</v>
      </c>
      <c r="G135" s="203"/>
      <c r="H135" s="207">
        <v>0.84899999999999998</v>
      </c>
      <c r="I135" s="208"/>
      <c r="J135" s="203"/>
      <c r="K135" s="203"/>
      <c r="L135" s="209"/>
      <c r="M135" s="235"/>
      <c r="N135" s="236"/>
      <c r="O135" s="236"/>
      <c r="P135" s="236"/>
      <c r="Q135" s="236"/>
      <c r="R135" s="236"/>
      <c r="S135" s="236"/>
      <c r="T135" s="237"/>
      <c r="AT135" s="213" t="s">
        <v>145</v>
      </c>
      <c r="AU135" s="213" t="s">
        <v>82</v>
      </c>
      <c r="AV135" s="11" t="s">
        <v>82</v>
      </c>
      <c r="AW135" s="11" t="s">
        <v>35</v>
      </c>
      <c r="AX135" s="11" t="s">
        <v>80</v>
      </c>
      <c r="AY135" s="213" t="s">
        <v>136</v>
      </c>
    </row>
    <row r="136" spans="2:65" s="1" customFormat="1" ht="6.95" customHeight="1" x14ac:dyDescent="0.3">
      <c r="B136" s="54"/>
      <c r="C136" s="55"/>
      <c r="D136" s="55"/>
      <c r="E136" s="55"/>
      <c r="F136" s="55"/>
      <c r="G136" s="55"/>
      <c r="H136" s="55"/>
      <c r="I136" s="137"/>
      <c r="J136" s="55"/>
      <c r="K136" s="55"/>
      <c r="L136" s="59"/>
    </row>
  </sheetData>
  <sheetProtection algorithmName="SHA-512" hashValue="yDujyt/6LbOBXjuPMIPeoESLLpRmgejVKNaDEkXGGZ2DR0wFIe5RbRXpaTjike9K3PgDfTe1KzGMAkQuGSkAxQ==" saltValue="MNmNEOztUIgrHlfIWW6PnkKIpSGQkBfbgCumaIvoKtUl1+1oPV09e3d5yKnFINBk8ZYXpFnqUReQPXf6F8re7w==" spinCount="100000" sheet="1" objects="1" scenarios="1" formatColumns="0" formatRows="0" autoFilter="0"/>
  <autoFilter ref="C81:K135"/>
  <mergeCells count="10">
    <mergeCell ref="J51:J52"/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48"/>
  <sheetViews>
    <sheetView showGridLines="0" workbookViewId="0">
      <pane ySplit="1" topLeftCell="A2" activePane="bottomLeft" state="frozen"/>
      <selection pane="bottomLeft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9"/>
      <c r="B1" s="110"/>
      <c r="C1" s="110"/>
      <c r="D1" s="111" t="s">
        <v>1</v>
      </c>
      <c r="E1" s="110"/>
      <c r="F1" s="112" t="s">
        <v>95</v>
      </c>
      <c r="G1" s="366" t="s">
        <v>96</v>
      </c>
      <c r="H1" s="366"/>
      <c r="I1" s="113"/>
      <c r="J1" s="112" t="s">
        <v>97</v>
      </c>
      <c r="K1" s="111" t="s">
        <v>98</v>
      </c>
      <c r="L1" s="112" t="s">
        <v>99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 x14ac:dyDescent="0.3">
      <c r="L2" s="324"/>
      <c r="M2" s="324"/>
      <c r="N2" s="324"/>
      <c r="O2" s="324"/>
      <c r="P2" s="324"/>
      <c r="Q2" s="324"/>
      <c r="R2" s="324"/>
      <c r="S2" s="324"/>
      <c r="T2" s="324"/>
      <c r="U2" s="324"/>
      <c r="V2" s="324"/>
      <c r="AT2" s="22" t="s">
        <v>88</v>
      </c>
    </row>
    <row r="3" spans="1:70" ht="6.95" customHeight="1" x14ac:dyDescent="0.3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82</v>
      </c>
    </row>
    <row r="4" spans="1:70" ht="36.950000000000003" customHeight="1" x14ac:dyDescent="0.3">
      <c r="B4" s="26"/>
      <c r="C4" s="27"/>
      <c r="D4" s="28" t="s">
        <v>100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 x14ac:dyDescent="0.3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 ht="15" x14ac:dyDescent="0.3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6.5" customHeight="1" x14ac:dyDescent="0.3">
      <c r="B7" s="26"/>
      <c r="C7" s="27"/>
      <c r="D7" s="27"/>
      <c r="E7" s="367" t="str">
        <f>'Rekapitulace stavby'!K6</f>
        <v>Terminál veřejné dopravy Chrudim - způsobilé hlavní náklady</v>
      </c>
      <c r="F7" s="368"/>
      <c r="G7" s="368"/>
      <c r="H7" s="368"/>
      <c r="I7" s="115"/>
      <c r="J7" s="27"/>
      <c r="K7" s="29"/>
    </row>
    <row r="8" spans="1:70" s="1" customFormat="1" ht="15" x14ac:dyDescent="0.3">
      <c r="B8" s="39"/>
      <c r="C8" s="40"/>
      <c r="D8" s="35" t="s">
        <v>101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 x14ac:dyDescent="0.3">
      <c r="B9" s="39"/>
      <c r="C9" s="40"/>
      <c r="D9" s="40"/>
      <c r="E9" s="369" t="s">
        <v>400</v>
      </c>
      <c r="F9" s="370"/>
      <c r="G9" s="370"/>
      <c r="H9" s="370"/>
      <c r="I9" s="116"/>
      <c r="J9" s="40"/>
      <c r="K9" s="43"/>
    </row>
    <row r="10" spans="1:70" s="1" customFormat="1" x14ac:dyDescent="0.3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 x14ac:dyDescent="0.3">
      <c r="B11" s="39"/>
      <c r="C11" s="40"/>
      <c r="D11" s="35" t="s">
        <v>20</v>
      </c>
      <c r="E11" s="40"/>
      <c r="F11" s="33" t="s">
        <v>21</v>
      </c>
      <c r="G11" s="40"/>
      <c r="H11" s="40"/>
      <c r="I11" s="117" t="s">
        <v>22</v>
      </c>
      <c r="J11" s="33" t="s">
        <v>21</v>
      </c>
      <c r="K11" s="43"/>
    </row>
    <row r="12" spans="1:70" s="1" customFormat="1" ht="14.45" customHeight="1" x14ac:dyDescent="0.3">
      <c r="B12" s="39"/>
      <c r="C12" s="40"/>
      <c r="D12" s="35" t="s">
        <v>23</v>
      </c>
      <c r="E12" s="40"/>
      <c r="F12" s="33" t="s">
        <v>103</v>
      </c>
      <c r="G12" s="40"/>
      <c r="H12" s="40"/>
      <c r="I12" s="117" t="s">
        <v>25</v>
      </c>
      <c r="J12" s="118" t="str">
        <f>'Rekapitulace stavby'!AN8</f>
        <v>26. 2. 2018</v>
      </c>
      <c r="K12" s="43"/>
    </row>
    <row r="13" spans="1:70" s="1" customFormat="1" ht="10.9" customHeight="1" x14ac:dyDescent="0.3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 x14ac:dyDescent="0.3">
      <c r="B14" s="39"/>
      <c r="C14" s="40"/>
      <c r="D14" s="35" t="s">
        <v>27</v>
      </c>
      <c r="E14" s="40"/>
      <c r="F14" s="40"/>
      <c r="G14" s="40"/>
      <c r="H14" s="40"/>
      <c r="I14" s="117" t="s">
        <v>28</v>
      </c>
      <c r="J14" s="33" t="str">
        <f>IF('Rekapitulace stavby'!AN10="","",'Rekapitulace stavby'!AN10)</f>
        <v/>
      </c>
      <c r="K14" s="43"/>
    </row>
    <row r="15" spans="1:70" s="1" customFormat="1" ht="18" customHeight="1" x14ac:dyDescent="0.3">
      <c r="B15" s="39"/>
      <c r="C15" s="40"/>
      <c r="D15" s="40"/>
      <c r="E15" s="33" t="str">
        <f>IF('Rekapitulace stavby'!E11="","",'Rekapitulace stavby'!E11)</f>
        <v>Město Chrudim</v>
      </c>
      <c r="F15" s="40"/>
      <c r="G15" s="40"/>
      <c r="H15" s="40"/>
      <c r="I15" s="117" t="s">
        <v>30</v>
      </c>
      <c r="J15" s="33" t="str">
        <f>IF('Rekapitulace stavby'!AN11="","",'Rekapitulace stavby'!AN11)</f>
        <v/>
      </c>
      <c r="K15" s="43"/>
    </row>
    <row r="16" spans="1:70" s="1" customFormat="1" ht="6.95" customHeight="1" x14ac:dyDescent="0.3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 x14ac:dyDescent="0.3">
      <c r="B17" s="39"/>
      <c r="C17" s="40"/>
      <c r="D17" s="35" t="s">
        <v>31</v>
      </c>
      <c r="E17" s="40"/>
      <c r="F17" s="40"/>
      <c r="G17" s="40"/>
      <c r="H17" s="40"/>
      <c r="I17" s="117" t="s">
        <v>28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 x14ac:dyDescent="0.3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30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 x14ac:dyDescent="0.3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 x14ac:dyDescent="0.3">
      <c r="B20" s="39"/>
      <c r="C20" s="40"/>
      <c r="D20" s="35" t="s">
        <v>33</v>
      </c>
      <c r="E20" s="40"/>
      <c r="F20" s="40"/>
      <c r="G20" s="40"/>
      <c r="H20" s="40"/>
      <c r="I20" s="117" t="s">
        <v>28</v>
      </c>
      <c r="J20" s="33" t="str">
        <f>IF('Rekapitulace stavby'!AN16="","",'Rekapitulace stavby'!AN16)</f>
        <v/>
      </c>
      <c r="K20" s="43"/>
    </row>
    <row r="21" spans="2:11" s="1" customFormat="1" ht="18" customHeight="1" x14ac:dyDescent="0.3">
      <c r="B21" s="39"/>
      <c r="C21" s="40"/>
      <c r="D21" s="40"/>
      <c r="E21" s="33" t="str">
        <f>IF('Rekapitulace stavby'!E17="","",'Rekapitulace stavby'!E17)</f>
        <v xml:space="preserve">Ateliér K2 </v>
      </c>
      <c r="F21" s="40"/>
      <c r="G21" s="40"/>
      <c r="H21" s="40"/>
      <c r="I21" s="117" t="s">
        <v>30</v>
      </c>
      <c r="J21" s="33" t="str">
        <f>IF('Rekapitulace stavby'!AN17="","",'Rekapitulace stavby'!AN17)</f>
        <v/>
      </c>
      <c r="K21" s="43"/>
    </row>
    <row r="22" spans="2:11" s="1" customFormat="1" ht="6.95" customHeight="1" x14ac:dyDescent="0.3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 x14ac:dyDescent="0.3">
      <c r="B23" s="39"/>
      <c r="C23" s="40"/>
      <c r="D23" s="35" t="s">
        <v>36</v>
      </c>
      <c r="E23" s="40"/>
      <c r="F23" s="40"/>
      <c r="G23" s="40"/>
      <c r="H23" s="40"/>
      <c r="I23" s="116"/>
      <c r="J23" s="40"/>
      <c r="K23" s="43"/>
    </row>
    <row r="24" spans="2:11" s="6" customFormat="1" ht="16.5" customHeight="1" x14ac:dyDescent="0.3">
      <c r="B24" s="119"/>
      <c r="C24" s="120"/>
      <c r="D24" s="120"/>
      <c r="E24" s="358" t="s">
        <v>21</v>
      </c>
      <c r="F24" s="358"/>
      <c r="G24" s="358"/>
      <c r="H24" s="358"/>
      <c r="I24" s="121"/>
      <c r="J24" s="120"/>
      <c r="K24" s="122"/>
    </row>
    <row r="25" spans="2:11" s="1" customFormat="1" ht="6.95" customHeight="1" x14ac:dyDescent="0.3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 x14ac:dyDescent="0.3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 x14ac:dyDescent="0.3">
      <c r="B27" s="39"/>
      <c r="C27" s="40"/>
      <c r="D27" s="125" t="s">
        <v>38</v>
      </c>
      <c r="E27" s="40"/>
      <c r="F27" s="40"/>
      <c r="G27" s="40"/>
      <c r="H27" s="40"/>
      <c r="I27" s="116"/>
      <c r="J27" s="126">
        <f>ROUND(J80,2)</f>
        <v>0</v>
      </c>
      <c r="K27" s="43"/>
    </row>
    <row r="28" spans="2:11" s="1" customFormat="1" ht="6.95" customHeight="1" x14ac:dyDescent="0.3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 x14ac:dyDescent="0.3">
      <c r="B29" s="39"/>
      <c r="C29" s="40"/>
      <c r="D29" s="40"/>
      <c r="E29" s="40"/>
      <c r="F29" s="44" t="s">
        <v>40</v>
      </c>
      <c r="G29" s="40"/>
      <c r="H29" s="40"/>
      <c r="I29" s="127" t="s">
        <v>39</v>
      </c>
      <c r="J29" s="44" t="s">
        <v>41</v>
      </c>
      <c r="K29" s="43"/>
    </row>
    <row r="30" spans="2:11" s="1" customFormat="1" ht="14.45" customHeight="1" x14ac:dyDescent="0.3">
      <c r="B30" s="39"/>
      <c r="C30" s="40"/>
      <c r="D30" s="47" t="s">
        <v>42</v>
      </c>
      <c r="E30" s="47" t="s">
        <v>43</v>
      </c>
      <c r="F30" s="128">
        <f>ROUND(SUM(BE80:BE147), 2)</f>
        <v>0</v>
      </c>
      <c r="G30" s="40"/>
      <c r="H30" s="40"/>
      <c r="I30" s="129">
        <v>0.21</v>
      </c>
      <c r="J30" s="128">
        <f>ROUND(ROUND((SUM(BE80:BE147)), 2)*I30, 2)</f>
        <v>0</v>
      </c>
      <c r="K30" s="43"/>
    </row>
    <row r="31" spans="2:11" s="1" customFormat="1" ht="14.45" customHeight="1" x14ac:dyDescent="0.3">
      <c r="B31" s="39"/>
      <c r="C31" s="40"/>
      <c r="D31" s="40"/>
      <c r="E31" s="47" t="s">
        <v>44</v>
      </c>
      <c r="F31" s="128">
        <f>ROUND(SUM(BF80:BF147), 2)</f>
        <v>0</v>
      </c>
      <c r="G31" s="40"/>
      <c r="H31" s="40"/>
      <c r="I31" s="129">
        <v>0.15</v>
      </c>
      <c r="J31" s="128">
        <f>ROUND(ROUND((SUM(BF80:BF147)), 2)*I31, 2)</f>
        <v>0</v>
      </c>
      <c r="K31" s="43"/>
    </row>
    <row r="32" spans="2:11" s="1" customFormat="1" ht="14.45" hidden="1" customHeight="1" x14ac:dyDescent="0.3">
      <c r="B32" s="39"/>
      <c r="C32" s="40"/>
      <c r="D32" s="40"/>
      <c r="E32" s="47" t="s">
        <v>45</v>
      </c>
      <c r="F32" s="128">
        <f>ROUND(SUM(BG80:BG147),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 x14ac:dyDescent="0.3">
      <c r="B33" s="39"/>
      <c r="C33" s="40"/>
      <c r="D33" s="40"/>
      <c r="E33" s="47" t="s">
        <v>46</v>
      </c>
      <c r="F33" s="128">
        <f>ROUND(SUM(BH80:BH147),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 x14ac:dyDescent="0.3">
      <c r="B34" s="39"/>
      <c r="C34" s="40"/>
      <c r="D34" s="40"/>
      <c r="E34" s="47" t="s">
        <v>47</v>
      </c>
      <c r="F34" s="128">
        <f>ROUND(SUM(BI80:BI147),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 x14ac:dyDescent="0.3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 x14ac:dyDescent="0.3">
      <c r="B36" s="39"/>
      <c r="C36" s="130"/>
      <c r="D36" s="131" t="s">
        <v>48</v>
      </c>
      <c r="E36" s="77"/>
      <c r="F36" s="77"/>
      <c r="G36" s="132" t="s">
        <v>49</v>
      </c>
      <c r="H36" s="133" t="s">
        <v>50</v>
      </c>
      <c r="I36" s="134"/>
      <c r="J36" s="135">
        <f>SUM(J27:J34)</f>
        <v>0</v>
      </c>
      <c r="K36" s="136"/>
    </row>
    <row r="37" spans="2:11" s="1" customFormat="1" ht="14.45" customHeight="1" x14ac:dyDescent="0.3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 x14ac:dyDescent="0.3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 x14ac:dyDescent="0.3">
      <c r="B42" s="39"/>
      <c r="C42" s="28" t="s">
        <v>104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 x14ac:dyDescent="0.3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 x14ac:dyDescent="0.3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16.5" customHeight="1" x14ac:dyDescent="0.3">
      <c r="B45" s="39"/>
      <c r="C45" s="40"/>
      <c r="D45" s="40"/>
      <c r="E45" s="367" t="str">
        <f>E7</f>
        <v>Terminál veřejné dopravy Chrudim - způsobilé hlavní náklady</v>
      </c>
      <c r="F45" s="368"/>
      <c r="G45" s="368"/>
      <c r="H45" s="368"/>
      <c r="I45" s="116"/>
      <c r="J45" s="40"/>
      <c r="K45" s="43"/>
    </row>
    <row r="46" spans="2:11" s="1" customFormat="1" ht="14.45" customHeight="1" x14ac:dyDescent="0.3">
      <c r="B46" s="39"/>
      <c r="C46" s="35" t="s">
        <v>101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17.25" customHeight="1" x14ac:dyDescent="0.3">
      <c r="B47" s="39"/>
      <c r="C47" s="40"/>
      <c r="D47" s="40"/>
      <c r="E47" s="369" t="str">
        <f>E9</f>
        <v>003 - SO 904 Stromník</v>
      </c>
      <c r="F47" s="370"/>
      <c r="G47" s="370"/>
      <c r="H47" s="370"/>
      <c r="I47" s="116"/>
      <c r="J47" s="40"/>
      <c r="K47" s="43"/>
    </row>
    <row r="48" spans="2:11" s="1" customFormat="1" ht="6.95" customHeight="1" x14ac:dyDescent="0.3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 x14ac:dyDescent="0.3">
      <c r="B49" s="39"/>
      <c r="C49" s="35" t="s">
        <v>23</v>
      </c>
      <c r="D49" s="40"/>
      <c r="E49" s="40"/>
      <c r="F49" s="33" t="str">
        <f>F12</f>
        <v xml:space="preserve"> </v>
      </c>
      <c r="G49" s="40"/>
      <c r="H49" s="40"/>
      <c r="I49" s="117" t="s">
        <v>25</v>
      </c>
      <c r="J49" s="118" t="str">
        <f>IF(J12="","",J12)</f>
        <v>26. 2. 2018</v>
      </c>
      <c r="K49" s="43"/>
    </row>
    <row r="50" spans="2:47" s="1" customFormat="1" ht="6.95" customHeight="1" x14ac:dyDescent="0.3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 ht="15" x14ac:dyDescent="0.3">
      <c r="B51" s="39"/>
      <c r="C51" s="35" t="s">
        <v>27</v>
      </c>
      <c r="D51" s="40"/>
      <c r="E51" s="40"/>
      <c r="F51" s="33" t="str">
        <f>E15</f>
        <v>Město Chrudim</v>
      </c>
      <c r="G51" s="40"/>
      <c r="H51" s="40"/>
      <c r="I51" s="117" t="s">
        <v>33</v>
      </c>
      <c r="J51" s="358" t="str">
        <f>E21</f>
        <v xml:space="preserve">Ateliér K2 </v>
      </c>
      <c r="K51" s="43"/>
    </row>
    <row r="52" spans="2:47" s="1" customFormat="1" ht="14.45" customHeight="1" x14ac:dyDescent="0.3">
      <c r="B52" s="39"/>
      <c r="C52" s="35" t="s">
        <v>31</v>
      </c>
      <c r="D52" s="40"/>
      <c r="E52" s="40"/>
      <c r="F52" s="33" t="str">
        <f>IF(E18="","",E18)</f>
        <v/>
      </c>
      <c r="G52" s="40"/>
      <c r="H52" s="40"/>
      <c r="I52" s="116"/>
      <c r="J52" s="362"/>
      <c r="K52" s="43"/>
    </row>
    <row r="53" spans="2:47" s="1" customFormat="1" ht="10.35" customHeight="1" x14ac:dyDescent="0.3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 x14ac:dyDescent="0.3">
      <c r="B54" s="39"/>
      <c r="C54" s="142" t="s">
        <v>105</v>
      </c>
      <c r="D54" s="130"/>
      <c r="E54" s="130"/>
      <c r="F54" s="130"/>
      <c r="G54" s="130"/>
      <c r="H54" s="130"/>
      <c r="I54" s="143"/>
      <c r="J54" s="144" t="s">
        <v>106</v>
      </c>
      <c r="K54" s="145"/>
    </row>
    <row r="55" spans="2:47" s="1" customFormat="1" ht="10.35" customHeight="1" x14ac:dyDescent="0.3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 x14ac:dyDescent="0.3">
      <c r="B56" s="39"/>
      <c r="C56" s="146" t="s">
        <v>107</v>
      </c>
      <c r="D56" s="40"/>
      <c r="E56" s="40"/>
      <c r="F56" s="40"/>
      <c r="G56" s="40"/>
      <c r="H56" s="40"/>
      <c r="I56" s="116"/>
      <c r="J56" s="126">
        <f>J80</f>
        <v>0</v>
      </c>
      <c r="K56" s="43"/>
      <c r="AU56" s="22" t="s">
        <v>108</v>
      </c>
    </row>
    <row r="57" spans="2:47" s="7" customFormat="1" ht="24.95" customHeight="1" x14ac:dyDescent="0.3">
      <c r="B57" s="147"/>
      <c r="C57" s="148"/>
      <c r="D57" s="149" t="s">
        <v>109</v>
      </c>
      <c r="E57" s="150"/>
      <c r="F57" s="150"/>
      <c r="G57" s="150"/>
      <c r="H57" s="150"/>
      <c r="I57" s="151"/>
      <c r="J57" s="152">
        <f>J81</f>
        <v>0</v>
      </c>
      <c r="K57" s="153"/>
    </row>
    <row r="58" spans="2:47" s="8" customFormat="1" ht="19.899999999999999" customHeight="1" x14ac:dyDescent="0.3">
      <c r="B58" s="154"/>
      <c r="C58" s="155"/>
      <c r="D58" s="156" t="s">
        <v>329</v>
      </c>
      <c r="E58" s="157"/>
      <c r="F58" s="157"/>
      <c r="G58" s="157"/>
      <c r="H58" s="157"/>
      <c r="I58" s="158"/>
      <c r="J58" s="159">
        <f>J82</f>
        <v>0</v>
      </c>
      <c r="K58" s="160"/>
    </row>
    <row r="59" spans="2:47" s="8" customFormat="1" ht="19.899999999999999" customHeight="1" x14ac:dyDescent="0.3">
      <c r="B59" s="154"/>
      <c r="C59" s="155"/>
      <c r="D59" s="156" t="s">
        <v>110</v>
      </c>
      <c r="E59" s="157"/>
      <c r="F59" s="157"/>
      <c r="G59" s="157"/>
      <c r="H59" s="157"/>
      <c r="I59" s="158"/>
      <c r="J59" s="159">
        <f>J108</f>
        <v>0</v>
      </c>
      <c r="K59" s="160"/>
    </row>
    <row r="60" spans="2:47" s="8" customFormat="1" ht="19.899999999999999" customHeight="1" x14ac:dyDescent="0.3">
      <c r="B60" s="154"/>
      <c r="C60" s="155"/>
      <c r="D60" s="156" t="s">
        <v>112</v>
      </c>
      <c r="E60" s="157"/>
      <c r="F60" s="157"/>
      <c r="G60" s="157"/>
      <c r="H60" s="157"/>
      <c r="I60" s="158"/>
      <c r="J60" s="159">
        <f>J126</f>
        <v>0</v>
      </c>
      <c r="K60" s="160"/>
    </row>
    <row r="61" spans="2:47" s="1" customFormat="1" ht="21.75" customHeight="1" x14ac:dyDescent="0.3">
      <c r="B61" s="39"/>
      <c r="C61" s="40"/>
      <c r="D61" s="40"/>
      <c r="E61" s="40"/>
      <c r="F61" s="40"/>
      <c r="G61" s="40"/>
      <c r="H61" s="40"/>
      <c r="I61" s="116"/>
      <c r="J61" s="40"/>
      <c r="K61" s="43"/>
    </row>
    <row r="62" spans="2:47" s="1" customFormat="1" ht="6.95" customHeight="1" x14ac:dyDescent="0.3">
      <c r="B62" s="54"/>
      <c r="C62" s="55"/>
      <c r="D62" s="55"/>
      <c r="E62" s="55"/>
      <c r="F62" s="55"/>
      <c r="G62" s="55"/>
      <c r="H62" s="55"/>
      <c r="I62" s="137"/>
      <c r="J62" s="55"/>
      <c r="K62" s="56"/>
    </row>
    <row r="66" spans="2:63" s="1" customFormat="1" ht="6.95" customHeight="1" x14ac:dyDescent="0.3">
      <c r="B66" s="57"/>
      <c r="C66" s="58"/>
      <c r="D66" s="58"/>
      <c r="E66" s="58"/>
      <c r="F66" s="58"/>
      <c r="G66" s="58"/>
      <c r="H66" s="58"/>
      <c r="I66" s="140"/>
      <c r="J66" s="58"/>
      <c r="K66" s="58"/>
      <c r="L66" s="59"/>
    </row>
    <row r="67" spans="2:63" s="1" customFormat="1" ht="36.950000000000003" customHeight="1" x14ac:dyDescent="0.3">
      <c r="B67" s="39"/>
      <c r="C67" s="60" t="s">
        <v>120</v>
      </c>
      <c r="D67" s="61"/>
      <c r="E67" s="61"/>
      <c r="F67" s="61"/>
      <c r="G67" s="61"/>
      <c r="H67" s="61"/>
      <c r="I67" s="161"/>
      <c r="J67" s="61"/>
      <c r="K67" s="61"/>
      <c r="L67" s="59"/>
    </row>
    <row r="68" spans="2:63" s="1" customFormat="1" ht="6.95" customHeight="1" x14ac:dyDescent="0.3">
      <c r="B68" s="39"/>
      <c r="C68" s="61"/>
      <c r="D68" s="61"/>
      <c r="E68" s="61"/>
      <c r="F68" s="61"/>
      <c r="G68" s="61"/>
      <c r="H68" s="61"/>
      <c r="I68" s="161"/>
      <c r="J68" s="61"/>
      <c r="K68" s="61"/>
      <c r="L68" s="59"/>
    </row>
    <row r="69" spans="2:63" s="1" customFormat="1" ht="14.45" customHeight="1" x14ac:dyDescent="0.3">
      <c r="B69" s="39"/>
      <c r="C69" s="63" t="s">
        <v>18</v>
      </c>
      <c r="D69" s="61"/>
      <c r="E69" s="61"/>
      <c r="F69" s="61"/>
      <c r="G69" s="61"/>
      <c r="H69" s="61"/>
      <c r="I69" s="161"/>
      <c r="J69" s="61"/>
      <c r="K69" s="61"/>
      <c r="L69" s="59"/>
    </row>
    <row r="70" spans="2:63" s="1" customFormat="1" ht="16.5" customHeight="1" x14ac:dyDescent="0.3">
      <c r="B70" s="39"/>
      <c r="C70" s="61"/>
      <c r="D70" s="61"/>
      <c r="E70" s="363" t="str">
        <f>E7</f>
        <v>Terminál veřejné dopravy Chrudim - způsobilé hlavní náklady</v>
      </c>
      <c r="F70" s="364"/>
      <c r="G70" s="364"/>
      <c r="H70" s="364"/>
      <c r="I70" s="161"/>
      <c r="J70" s="61"/>
      <c r="K70" s="61"/>
      <c r="L70" s="59"/>
    </row>
    <row r="71" spans="2:63" s="1" customFormat="1" ht="14.45" customHeight="1" x14ac:dyDescent="0.3">
      <c r="B71" s="39"/>
      <c r="C71" s="63" t="s">
        <v>101</v>
      </c>
      <c r="D71" s="61"/>
      <c r="E71" s="61"/>
      <c r="F71" s="61"/>
      <c r="G71" s="61"/>
      <c r="H71" s="61"/>
      <c r="I71" s="161"/>
      <c r="J71" s="61"/>
      <c r="K71" s="61"/>
      <c r="L71" s="59"/>
    </row>
    <row r="72" spans="2:63" s="1" customFormat="1" ht="17.25" customHeight="1" x14ac:dyDescent="0.3">
      <c r="B72" s="39"/>
      <c r="C72" s="61"/>
      <c r="D72" s="61"/>
      <c r="E72" s="330" t="str">
        <f>E9</f>
        <v>003 - SO 904 Stromník</v>
      </c>
      <c r="F72" s="365"/>
      <c r="G72" s="365"/>
      <c r="H72" s="365"/>
      <c r="I72" s="161"/>
      <c r="J72" s="61"/>
      <c r="K72" s="61"/>
      <c r="L72" s="59"/>
    </row>
    <row r="73" spans="2:63" s="1" customFormat="1" ht="6.95" customHeight="1" x14ac:dyDescent="0.3">
      <c r="B73" s="39"/>
      <c r="C73" s="61"/>
      <c r="D73" s="61"/>
      <c r="E73" s="61"/>
      <c r="F73" s="61"/>
      <c r="G73" s="61"/>
      <c r="H73" s="61"/>
      <c r="I73" s="161"/>
      <c r="J73" s="61"/>
      <c r="K73" s="61"/>
      <c r="L73" s="59"/>
    </row>
    <row r="74" spans="2:63" s="1" customFormat="1" ht="18" customHeight="1" x14ac:dyDescent="0.3">
      <c r="B74" s="39"/>
      <c r="C74" s="63" t="s">
        <v>23</v>
      </c>
      <c r="D74" s="61"/>
      <c r="E74" s="61"/>
      <c r="F74" s="162" t="str">
        <f>F12</f>
        <v xml:space="preserve"> </v>
      </c>
      <c r="G74" s="61"/>
      <c r="H74" s="61"/>
      <c r="I74" s="163" t="s">
        <v>25</v>
      </c>
      <c r="J74" s="71" t="str">
        <f>IF(J12="","",J12)</f>
        <v>26. 2. 2018</v>
      </c>
      <c r="K74" s="61"/>
      <c r="L74" s="59"/>
    </row>
    <row r="75" spans="2:63" s="1" customFormat="1" ht="6.95" customHeight="1" x14ac:dyDescent="0.3">
      <c r="B75" s="39"/>
      <c r="C75" s="61"/>
      <c r="D75" s="61"/>
      <c r="E75" s="61"/>
      <c r="F75" s="61"/>
      <c r="G75" s="61"/>
      <c r="H75" s="61"/>
      <c r="I75" s="161"/>
      <c r="J75" s="61"/>
      <c r="K75" s="61"/>
      <c r="L75" s="59"/>
    </row>
    <row r="76" spans="2:63" s="1" customFormat="1" ht="15" x14ac:dyDescent="0.3">
      <c r="B76" s="39"/>
      <c r="C76" s="63" t="s">
        <v>27</v>
      </c>
      <c r="D76" s="61"/>
      <c r="E76" s="61"/>
      <c r="F76" s="162" t="str">
        <f>E15</f>
        <v>Město Chrudim</v>
      </c>
      <c r="G76" s="61"/>
      <c r="H76" s="61"/>
      <c r="I76" s="163" t="s">
        <v>33</v>
      </c>
      <c r="J76" s="162" t="str">
        <f>E21</f>
        <v xml:space="preserve">Ateliér K2 </v>
      </c>
      <c r="K76" s="61"/>
      <c r="L76" s="59"/>
    </row>
    <row r="77" spans="2:63" s="1" customFormat="1" ht="14.45" customHeight="1" x14ac:dyDescent="0.3">
      <c r="B77" s="39"/>
      <c r="C77" s="63" t="s">
        <v>31</v>
      </c>
      <c r="D77" s="61"/>
      <c r="E77" s="61"/>
      <c r="F77" s="162" t="str">
        <f>IF(E18="","",E18)</f>
        <v/>
      </c>
      <c r="G77" s="61"/>
      <c r="H77" s="61"/>
      <c r="I77" s="161"/>
      <c r="J77" s="61"/>
      <c r="K77" s="61"/>
      <c r="L77" s="59"/>
    </row>
    <row r="78" spans="2:63" s="1" customFormat="1" ht="10.35" customHeight="1" x14ac:dyDescent="0.3">
      <c r="B78" s="39"/>
      <c r="C78" s="61"/>
      <c r="D78" s="61"/>
      <c r="E78" s="61"/>
      <c r="F78" s="61"/>
      <c r="G78" s="61"/>
      <c r="H78" s="61"/>
      <c r="I78" s="161"/>
      <c r="J78" s="61"/>
      <c r="K78" s="61"/>
      <c r="L78" s="59"/>
    </row>
    <row r="79" spans="2:63" s="9" customFormat="1" ht="29.25" customHeight="1" x14ac:dyDescent="0.3">
      <c r="B79" s="164"/>
      <c r="C79" s="165" t="s">
        <v>121</v>
      </c>
      <c r="D79" s="166" t="s">
        <v>57</v>
      </c>
      <c r="E79" s="166" t="s">
        <v>53</v>
      </c>
      <c r="F79" s="166" t="s">
        <v>122</v>
      </c>
      <c r="G79" s="166" t="s">
        <v>123</v>
      </c>
      <c r="H79" s="166" t="s">
        <v>124</v>
      </c>
      <c r="I79" s="167" t="s">
        <v>125</v>
      </c>
      <c r="J79" s="166" t="s">
        <v>106</v>
      </c>
      <c r="K79" s="168" t="s">
        <v>126</v>
      </c>
      <c r="L79" s="169"/>
      <c r="M79" s="79" t="s">
        <v>127</v>
      </c>
      <c r="N79" s="80" t="s">
        <v>42</v>
      </c>
      <c r="O79" s="80" t="s">
        <v>128</v>
      </c>
      <c r="P79" s="80" t="s">
        <v>129</v>
      </c>
      <c r="Q79" s="80" t="s">
        <v>130</v>
      </c>
      <c r="R79" s="80" t="s">
        <v>131</v>
      </c>
      <c r="S79" s="80" t="s">
        <v>132</v>
      </c>
      <c r="T79" s="81" t="s">
        <v>133</v>
      </c>
    </row>
    <row r="80" spans="2:63" s="1" customFormat="1" ht="29.25" customHeight="1" x14ac:dyDescent="0.35">
      <c r="B80" s="39"/>
      <c r="C80" s="85" t="s">
        <v>107</v>
      </c>
      <c r="D80" s="61"/>
      <c r="E80" s="61"/>
      <c r="F80" s="61"/>
      <c r="G80" s="61"/>
      <c r="H80" s="61"/>
      <c r="I80" s="161"/>
      <c r="J80" s="170">
        <f>BK80</f>
        <v>0</v>
      </c>
      <c r="K80" s="61"/>
      <c r="L80" s="59"/>
      <c r="M80" s="82"/>
      <c r="N80" s="83"/>
      <c r="O80" s="83"/>
      <c r="P80" s="171">
        <f>P81</f>
        <v>0</v>
      </c>
      <c r="Q80" s="83"/>
      <c r="R80" s="171">
        <f>R81</f>
        <v>35.634156359999999</v>
      </c>
      <c r="S80" s="83"/>
      <c r="T80" s="172">
        <f>T81</f>
        <v>0</v>
      </c>
      <c r="AT80" s="22" t="s">
        <v>71</v>
      </c>
      <c r="AU80" s="22" t="s">
        <v>108</v>
      </c>
      <c r="BK80" s="173">
        <f>BK81</f>
        <v>0</v>
      </c>
    </row>
    <row r="81" spans="2:65" s="10" customFormat="1" ht="37.35" customHeight="1" x14ac:dyDescent="0.35">
      <c r="B81" s="174"/>
      <c r="C81" s="175"/>
      <c r="D81" s="176" t="s">
        <v>71</v>
      </c>
      <c r="E81" s="177" t="s">
        <v>134</v>
      </c>
      <c r="F81" s="177" t="s">
        <v>135</v>
      </c>
      <c r="G81" s="175"/>
      <c r="H81" s="175"/>
      <c r="I81" s="178"/>
      <c r="J81" s="179">
        <f>BK81</f>
        <v>0</v>
      </c>
      <c r="K81" s="175"/>
      <c r="L81" s="180"/>
      <c r="M81" s="181"/>
      <c r="N81" s="182"/>
      <c r="O81" s="182"/>
      <c r="P81" s="183">
        <f>P82+P108+P126</f>
        <v>0</v>
      </c>
      <c r="Q81" s="182"/>
      <c r="R81" s="183">
        <f>R82+R108+R126</f>
        <v>35.634156359999999</v>
      </c>
      <c r="S81" s="182"/>
      <c r="T81" s="184">
        <f>T82+T108+T126</f>
        <v>0</v>
      </c>
      <c r="AR81" s="185" t="s">
        <v>80</v>
      </c>
      <c r="AT81" s="186" t="s">
        <v>71</v>
      </c>
      <c r="AU81" s="186" t="s">
        <v>72</v>
      </c>
      <c r="AY81" s="185" t="s">
        <v>136</v>
      </c>
      <c r="BK81" s="187">
        <f>BK82+BK108+BK126</f>
        <v>0</v>
      </c>
    </row>
    <row r="82" spans="2:65" s="10" customFormat="1" ht="19.899999999999999" customHeight="1" x14ac:dyDescent="0.3">
      <c r="B82" s="174"/>
      <c r="C82" s="175"/>
      <c r="D82" s="176" t="s">
        <v>71</v>
      </c>
      <c r="E82" s="188" t="s">
        <v>80</v>
      </c>
      <c r="F82" s="188" t="s">
        <v>330</v>
      </c>
      <c r="G82" s="175"/>
      <c r="H82" s="175"/>
      <c r="I82" s="178"/>
      <c r="J82" s="189">
        <f>BK82</f>
        <v>0</v>
      </c>
      <c r="K82" s="175"/>
      <c r="L82" s="180"/>
      <c r="M82" s="181"/>
      <c r="N82" s="182"/>
      <c r="O82" s="182"/>
      <c r="P82" s="183">
        <f>SUM(P83:P107)</f>
        <v>0</v>
      </c>
      <c r="Q82" s="182"/>
      <c r="R82" s="183">
        <f>SUM(R83:R107)</f>
        <v>12</v>
      </c>
      <c r="S82" s="182"/>
      <c r="T82" s="184">
        <f>SUM(T83:T107)</f>
        <v>0</v>
      </c>
      <c r="AR82" s="185" t="s">
        <v>80</v>
      </c>
      <c r="AT82" s="186" t="s">
        <v>71</v>
      </c>
      <c r="AU82" s="186" t="s">
        <v>80</v>
      </c>
      <c r="AY82" s="185" t="s">
        <v>136</v>
      </c>
      <c r="BK82" s="187">
        <f>SUM(BK83:BK107)</f>
        <v>0</v>
      </c>
    </row>
    <row r="83" spans="2:65" s="1" customFormat="1" ht="38.25" customHeight="1" x14ac:dyDescent="0.3">
      <c r="B83" s="39"/>
      <c r="C83" s="190" t="s">
        <v>80</v>
      </c>
      <c r="D83" s="190" t="s">
        <v>138</v>
      </c>
      <c r="E83" s="191" t="s">
        <v>401</v>
      </c>
      <c r="F83" s="192" t="s">
        <v>402</v>
      </c>
      <c r="G83" s="193" t="s">
        <v>160</v>
      </c>
      <c r="H83" s="194">
        <v>32.253999999999998</v>
      </c>
      <c r="I83" s="195"/>
      <c r="J83" s="196">
        <f>ROUND(I83*H83,2)</f>
        <v>0</v>
      </c>
      <c r="K83" s="192" t="s">
        <v>142</v>
      </c>
      <c r="L83" s="59"/>
      <c r="M83" s="197" t="s">
        <v>21</v>
      </c>
      <c r="N83" s="198" t="s">
        <v>43</v>
      </c>
      <c r="O83" s="40"/>
      <c r="P83" s="199">
        <f>O83*H83</f>
        <v>0</v>
      </c>
      <c r="Q83" s="199">
        <v>0</v>
      </c>
      <c r="R83" s="199">
        <f>Q83*H83</f>
        <v>0</v>
      </c>
      <c r="S83" s="199">
        <v>0</v>
      </c>
      <c r="T83" s="200">
        <f>S83*H83</f>
        <v>0</v>
      </c>
      <c r="AR83" s="22" t="s">
        <v>143</v>
      </c>
      <c r="AT83" s="22" t="s">
        <v>138</v>
      </c>
      <c r="AU83" s="22" t="s">
        <v>82</v>
      </c>
      <c r="AY83" s="22" t="s">
        <v>136</v>
      </c>
      <c r="BE83" s="201">
        <f>IF(N83="základní",J83,0)</f>
        <v>0</v>
      </c>
      <c r="BF83" s="201">
        <f>IF(N83="snížená",J83,0)</f>
        <v>0</v>
      </c>
      <c r="BG83" s="201">
        <f>IF(N83="zákl. přenesená",J83,0)</f>
        <v>0</v>
      </c>
      <c r="BH83" s="201">
        <f>IF(N83="sníž. přenesená",J83,0)</f>
        <v>0</v>
      </c>
      <c r="BI83" s="201">
        <f>IF(N83="nulová",J83,0)</f>
        <v>0</v>
      </c>
      <c r="BJ83" s="22" t="s">
        <v>80</v>
      </c>
      <c r="BK83" s="201">
        <f>ROUND(I83*H83,2)</f>
        <v>0</v>
      </c>
      <c r="BL83" s="22" t="s">
        <v>143</v>
      </c>
      <c r="BM83" s="22" t="s">
        <v>403</v>
      </c>
    </row>
    <row r="84" spans="2:65" s="11" customFormat="1" x14ac:dyDescent="0.3">
      <c r="B84" s="202"/>
      <c r="C84" s="203"/>
      <c r="D84" s="204" t="s">
        <v>145</v>
      </c>
      <c r="E84" s="205" t="s">
        <v>21</v>
      </c>
      <c r="F84" s="206" t="s">
        <v>404</v>
      </c>
      <c r="G84" s="203"/>
      <c r="H84" s="207">
        <v>32.253999999999998</v>
      </c>
      <c r="I84" s="208"/>
      <c r="J84" s="203"/>
      <c r="K84" s="203"/>
      <c r="L84" s="209"/>
      <c r="M84" s="210"/>
      <c r="N84" s="211"/>
      <c r="O84" s="211"/>
      <c r="P84" s="211"/>
      <c r="Q84" s="211"/>
      <c r="R84" s="211"/>
      <c r="S84" s="211"/>
      <c r="T84" s="212"/>
      <c r="AT84" s="213" t="s">
        <v>145</v>
      </c>
      <c r="AU84" s="213" t="s">
        <v>82</v>
      </c>
      <c r="AV84" s="11" t="s">
        <v>82</v>
      </c>
      <c r="AW84" s="11" t="s">
        <v>35</v>
      </c>
      <c r="AX84" s="11" t="s">
        <v>72</v>
      </c>
      <c r="AY84" s="213" t="s">
        <v>136</v>
      </c>
    </row>
    <row r="85" spans="2:65" s="12" customFormat="1" x14ac:dyDescent="0.3">
      <c r="B85" s="224"/>
      <c r="C85" s="225"/>
      <c r="D85" s="204" t="s">
        <v>145</v>
      </c>
      <c r="E85" s="226" t="s">
        <v>21</v>
      </c>
      <c r="F85" s="227" t="s">
        <v>164</v>
      </c>
      <c r="G85" s="225"/>
      <c r="H85" s="228">
        <v>32.253999999999998</v>
      </c>
      <c r="I85" s="229"/>
      <c r="J85" s="225"/>
      <c r="K85" s="225"/>
      <c r="L85" s="230"/>
      <c r="M85" s="231"/>
      <c r="N85" s="232"/>
      <c r="O85" s="232"/>
      <c r="P85" s="232"/>
      <c r="Q85" s="232"/>
      <c r="R85" s="232"/>
      <c r="S85" s="232"/>
      <c r="T85" s="233"/>
      <c r="AT85" s="234" t="s">
        <v>145</v>
      </c>
      <c r="AU85" s="234" t="s">
        <v>82</v>
      </c>
      <c r="AV85" s="12" t="s">
        <v>143</v>
      </c>
      <c r="AW85" s="12" t="s">
        <v>35</v>
      </c>
      <c r="AX85" s="12" t="s">
        <v>80</v>
      </c>
      <c r="AY85" s="234" t="s">
        <v>136</v>
      </c>
    </row>
    <row r="86" spans="2:65" s="1" customFormat="1" ht="38.25" customHeight="1" x14ac:dyDescent="0.3">
      <c r="B86" s="39"/>
      <c r="C86" s="190" t="s">
        <v>82</v>
      </c>
      <c r="D86" s="190" t="s">
        <v>138</v>
      </c>
      <c r="E86" s="191" t="s">
        <v>405</v>
      </c>
      <c r="F86" s="192" t="s">
        <v>406</v>
      </c>
      <c r="G86" s="193" t="s">
        <v>160</v>
      </c>
      <c r="H86" s="194">
        <v>32.253999999999998</v>
      </c>
      <c r="I86" s="195"/>
      <c r="J86" s="196">
        <f>ROUND(I86*H86,2)</f>
        <v>0</v>
      </c>
      <c r="K86" s="192" t="s">
        <v>142</v>
      </c>
      <c r="L86" s="59"/>
      <c r="M86" s="197" t="s">
        <v>21</v>
      </c>
      <c r="N86" s="198" t="s">
        <v>43</v>
      </c>
      <c r="O86" s="40"/>
      <c r="P86" s="199">
        <f>O86*H86</f>
        <v>0</v>
      </c>
      <c r="Q86" s="199">
        <v>0</v>
      </c>
      <c r="R86" s="199">
        <f>Q86*H86</f>
        <v>0</v>
      </c>
      <c r="S86" s="199">
        <v>0</v>
      </c>
      <c r="T86" s="200">
        <f>S86*H86</f>
        <v>0</v>
      </c>
      <c r="AR86" s="22" t="s">
        <v>143</v>
      </c>
      <c r="AT86" s="22" t="s">
        <v>138</v>
      </c>
      <c r="AU86" s="22" t="s">
        <v>82</v>
      </c>
      <c r="AY86" s="22" t="s">
        <v>136</v>
      </c>
      <c r="BE86" s="201">
        <f>IF(N86="základní",J86,0)</f>
        <v>0</v>
      </c>
      <c r="BF86" s="201">
        <f>IF(N86="snížená",J86,0)</f>
        <v>0</v>
      </c>
      <c r="BG86" s="201">
        <f>IF(N86="zákl. přenesená",J86,0)</f>
        <v>0</v>
      </c>
      <c r="BH86" s="201">
        <f>IF(N86="sníž. přenesená",J86,0)</f>
        <v>0</v>
      </c>
      <c r="BI86" s="201">
        <f>IF(N86="nulová",J86,0)</f>
        <v>0</v>
      </c>
      <c r="BJ86" s="22" t="s">
        <v>80</v>
      </c>
      <c r="BK86" s="201">
        <f>ROUND(I86*H86,2)</f>
        <v>0</v>
      </c>
      <c r="BL86" s="22" t="s">
        <v>143</v>
      </c>
      <c r="BM86" s="22" t="s">
        <v>407</v>
      </c>
    </row>
    <row r="87" spans="2:65" s="11" customFormat="1" x14ac:dyDescent="0.3">
      <c r="B87" s="202"/>
      <c r="C87" s="203"/>
      <c r="D87" s="204" t="s">
        <v>145</v>
      </c>
      <c r="E87" s="205" t="s">
        <v>21</v>
      </c>
      <c r="F87" s="206" t="s">
        <v>404</v>
      </c>
      <c r="G87" s="203"/>
      <c r="H87" s="207">
        <v>32.253999999999998</v>
      </c>
      <c r="I87" s="208"/>
      <c r="J87" s="203"/>
      <c r="K87" s="203"/>
      <c r="L87" s="209"/>
      <c r="M87" s="210"/>
      <c r="N87" s="211"/>
      <c r="O87" s="211"/>
      <c r="P87" s="211"/>
      <c r="Q87" s="211"/>
      <c r="R87" s="211"/>
      <c r="S87" s="211"/>
      <c r="T87" s="212"/>
      <c r="AT87" s="213" t="s">
        <v>145</v>
      </c>
      <c r="AU87" s="213" t="s">
        <v>82</v>
      </c>
      <c r="AV87" s="11" t="s">
        <v>82</v>
      </c>
      <c r="AW87" s="11" t="s">
        <v>35</v>
      </c>
      <c r="AX87" s="11" t="s">
        <v>72</v>
      </c>
      <c r="AY87" s="213" t="s">
        <v>136</v>
      </c>
    </row>
    <row r="88" spans="2:65" s="12" customFormat="1" x14ac:dyDescent="0.3">
      <c r="B88" s="224"/>
      <c r="C88" s="225"/>
      <c r="D88" s="204" t="s">
        <v>145</v>
      </c>
      <c r="E88" s="226" t="s">
        <v>21</v>
      </c>
      <c r="F88" s="227" t="s">
        <v>164</v>
      </c>
      <c r="G88" s="225"/>
      <c r="H88" s="228">
        <v>32.253999999999998</v>
      </c>
      <c r="I88" s="229"/>
      <c r="J88" s="225"/>
      <c r="K88" s="225"/>
      <c r="L88" s="230"/>
      <c r="M88" s="231"/>
      <c r="N88" s="232"/>
      <c r="O88" s="232"/>
      <c r="P88" s="232"/>
      <c r="Q88" s="232"/>
      <c r="R88" s="232"/>
      <c r="S88" s="232"/>
      <c r="T88" s="233"/>
      <c r="AT88" s="234" t="s">
        <v>145</v>
      </c>
      <c r="AU88" s="234" t="s">
        <v>82</v>
      </c>
      <c r="AV88" s="12" t="s">
        <v>143</v>
      </c>
      <c r="AW88" s="12" t="s">
        <v>35</v>
      </c>
      <c r="AX88" s="12" t="s">
        <v>80</v>
      </c>
      <c r="AY88" s="234" t="s">
        <v>136</v>
      </c>
    </row>
    <row r="89" spans="2:65" s="1" customFormat="1" ht="38.25" customHeight="1" x14ac:dyDescent="0.3">
      <c r="B89" s="39"/>
      <c r="C89" s="190" t="s">
        <v>151</v>
      </c>
      <c r="D89" s="190" t="s">
        <v>138</v>
      </c>
      <c r="E89" s="191" t="s">
        <v>339</v>
      </c>
      <c r="F89" s="192" t="s">
        <v>340</v>
      </c>
      <c r="G89" s="193" t="s">
        <v>160</v>
      </c>
      <c r="H89" s="194">
        <v>9.9049999999999994</v>
      </c>
      <c r="I89" s="195"/>
      <c r="J89" s="196">
        <f>ROUND(I89*H89,2)</f>
        <v>0</v>
      </c>
      <c r="K89" s="192" t="s">
        <v>142</v>
      </c>
      <c r="L89" s="59"/>
      <c r="M89" s="197" t="s">
        <v>21</v>
      </c>
      <c r="N89" s="198" t="s">
        <v>43</v>
      </c>
      <c r="O89" s="40"/>
      <c r="P89" s="199">
        <f>O89*H89</f>
        <v>0</v>
      </c>
      <c r="Q89" s="199">
        <v>0</v>
      </c>
      <c r="R89" s="199">
        <f>Q89*H89</f>
        <v>0</v>
      </c>
      <c r="S89" s="199">
        <v>0</v>
      </c>
      <c r="T89" s="200">
        <f>S89*H89</f>
        <v>0</v>
      </c>
      <c r="AR89" s="22" t="s">
        <v>143</v>
      </c>
      <c r="AT89" s="22" t="s">
        <v>138</v>
      </c>
      <c r="AU89" s="22" t="s">
        <v>82</v>
      </c>
      <c r="AY89" s="22" t="s">
        <v>136</v>
      </c>
      <c r="BE89" s="201">
        <f>IF(N89="základní",J89,0)</f>
        <v>0</v>
      </c>
      <c r="BF89" s="201">
        <f>IF(N89="snížená",J89,0)</f>
        <v>0</v>
      </c>
      <c r="BG89" s="201">
        <f>IF(N89="zákl. přenesená",J89,0)</f>
        <v>0</v>
      </c>
      <c r="BH89" s="201">
        <f>IF(N89="sníž. přenesená",J89,0)</f>
        <v>0</v>
      </c>
      <c r="BI89" s="201">
        <f>IF(N89="nulová",J89,0)</f>
        <v>0</v>
      </c>
      <c r="BJ89" s="22" t="s">
        <v>80</v>
      </c>
      <c r="BK89" s="201">
        <f>ROUND(I89*H89,2)</f>
        <v>0</v>
      </c>
      <c r="BL89" s="22" t="s">
        <v>143</v>
      </c>
      <c r="BM89" s="22" t="s">
        <v>408</v>
      </c>
    </row>
    <row r="90" spans="2:65" s="11" customFormat="1" x14ac:dyDescent="0.3">
      <c r="B90" s="202"/>
      <c r="C90" s="203"/>
      <c r="D90" s="204" t="s">
        <v>145</v>
      </c>
      <c r="E90" s="205" t="s">
        <v>21</v>
      </c>
      <c r="F90" s="206" t="s">
        <v>409</v>
      </c>
      <c r="G90" s="203"/>
      <c r="H90" s="207">
        <v>32.253999999999998</v>
      </c>
      <c r="I90" s="208"/>
      <c r="J90" s="203"/>
      <c r="K90" s="203"/>
      <c r="L90" s="209"/>
      <c r="M90" s="210"/>
      <c r="N90" s="211"/>
      <c r="O90" s="211"/>
      <c r="P90" s="211"/>
      <c r="Q90" s="211"/>
      <c r="R90" s="211"/>
      <c r="S90" s="211"/>
      <c r="T90" s="212"/>
      <c r="AT90" s="213" t="s">
        <v>145</v>
      </c>
      <c r="AU90" s="213" t="s">
        <v>82</v>
      </c>
      <c r="AV90" s="11" t="s">
        <v>82</v>
      </c>
      <c r="AW90" s="11" t="s">
        <v>35</v>
      </c>
      <c r="AX90" s="11" t="s">
        <v>72</v>
      </c>
      <c r="AY90" s="213" t="s">
        <v>136</v>
      </c>
    </row>
    <row r="91" spans="2:65" s="11" customFormat="1" x14ac:dyDescent="0.3">
      <c r="B91" s="202"/>
      <c r="C91" s="203"/>
      <c r="D91" s="204" t="s">
        <v>145</v>
      </c>
      <c r="E91" s="205" t="s">
        <v>21</v>
      </c>
      <c r="F91" s="206" t="s">
        <v>410</v>
      </c>
      <c r="G91" s="203"/>
      <c r="H91" s="207">
        <v>-22.349</v>
      </c>
      <c r="I91" s="208"/>
      <c r="J91" s="203"/>
      <c r="K91" s="203"/>
      <c r="L91" s="209"/>
      <c r="M91" s="210"/>
      <c r="N91" s="211"/>
      <c r="O91" s="211"/>
      <c r="P91" s="211"/>
      <c r="Q91" s="211"/>
      <c r="R91" s="211"/>
      <c r="S91" s="211"/>
      <c r="T91" s="212"/>
      <c r="AT91" s="213" t="s">
        <v>145</v>
      </c>
      <c r="AU91" s="213" t="s">
        <v>82</v>
      </c>
      <c r="AV91" s="11" t="s">
        <v>82</v>
      </c>
      <c r="AW91" s="11" t="s">
        <v>35</v>
      </c>
      <c r="AX91" s="11" t="s">
        <v>72</v>
      </c>
      <c r="AY91" s="213" t="s">
        <v>136</v>
      </c>
    </row>
    <row r="92" spans="2:65" s="12" customFormat="1" x14ac:dyDescent="0.3">
      <c r="B92" s="224"/>
      <c r="C92" s="225"/>
      <c r="D92" s="204" t="s">
        <v>145</v>
      </c>
      <c r="E92" s="226" t="s">
        <v>21</v>
      </c>
      <c r="F92" s="227" t="s">
        <v>164</v>
      </c>
      <c r="G92" s="225"/>
      <c r="H92" s="228">
        <v>9.9049999999999994</v>
      </c>
      <c r="I92" s="229"/>
      <c r="J92" s="225"/>
      <c r="K92" s="225"/>
      <c r="L92" s="230"/>
      <c r="M92" s="231"/>
      <c r="N92" s="232"/>
      <c r="O92" s="232"/>
      <c r="P92" s="232"/>
      <c r="Q92" s="232"/>
      <c r="R92" s="232"/>
      <c r="S92" s="232"/>
      <c r="T92" s="233"/>
      <c r="AT92" s="234" t="s">
        <v>145</v>
      </c>
      <c r="AU92" s="234" t="s">
        <v>82</v>
      </c>
      <c r="AV92" s="12" t="s">
        <v>143</v>
      </c>
      <c r="AW92" s="12" t="s">
        <v>35</v>
      </c>
      <c r="AX92" s="12" t="s">
        <v>80</v>
      </c>
      <c r="AY92" s="234" t="s">
        <v>136</v>
      </c>
    </row>
    <row r="93" spans="2:65" s="1" customFormat="1" ht="51" customHeight="1" x14ac:dyDescent="0.3">
      <c r="B93" s="39"/>
      <c r="C93" s="190" t="s">
        <v>143</v>
      </c>
      <c r="D93" s="190" t="s">
        <v>138</v>
      </c>
      <c r="E93" s="191" t="s">
        <v>344</v>
      </c>
      <c r="F93" s="192" t="s">
        <v>345</v>
      </c>
      <c r="G93" s="193" t="s">
        <v>160</v>
      </c>
      <c r="H93" s="194">
        <v>99.05</v>
      </c>
      <c r="I93" s="195"/>
      <c r="J93" s="196">
        <f>ROUND(I93*H93,2)</f>
        <v>0</v>
      </c>
      <c r="K93" s="192" t="s">
        <v>142</v>
      </c>
      <c r="L93" s="59"/>
      <c r="M93" s="197" t="s">
        <v>21</v>
      </c>
      <c r="N93" s="198" t="s">
        <v>43</v>
      </c>
      <c r="O93" s="40"/>
      <c r="P93" s="199">
        <f>O93*H93</f>
        <v>0</v>
      </c>
      <c r="Q93" s="199">
        <v>0</v>
      </c>
      <c r="R93" s="199">
        <f>Q93*H93</f>
        <v>0</v>
      </c>
      <c r="S93" s="199">
        <v>0</v>
      </c>
      <c r="T93" s="200">
        <f>S93*H93</f>
        <v>0</v>
      </c>
      <c r="AR93" s="22" t="s">
        <v>143</v>
      </c>
      <c r="AT93" s="22" t="s">
        <v>138</v>
      </c>
      <c r="AU93" s="22" t="s">
        <v>82</v>
      </c>
      <c r="AY93" s="22" t="s">
        <v>136</v>
      </c>
      <c r="BE93" s="201">
        <f>IF(N93="základní",J93,0)</f>
        <v>0</v>
      </c>
      <c r="BF93" s="201">
        <f>IF(N93="snížená",J93,0)</f>
        <v>0</v>
      </c>
      <c r="BG93" s="201">
        <f>IF(N93="zákl. přenesená",J93,0)</f>
        <v>0</v>
      </c>
      <c r="BH93" s="201">
        <f>IF(N93="sníž. přenesená",J93,0)</f>
        <v>0</v>
      </c>
      <c r="BI93" s="201">
        <f>IF(N93="nulová",J93,0)</f>
        <v>0</v>
      </c>
      <c r="BJ93" s="22" t="s">
        <v>80</v>
      </c>
      <c r="BK93" s="201">
        <f>ROUND(I93*H93,2)</f>
        <v>0</v>
      </c>
      <c r="BL93" s="22" t="s">
        <v>143</v>
      </c>
      <c r="BM93" s="22" t="s">
        <v>411</v>
      </c>
    </row>
    <row r="94" spans="2:65" s="11" customFormat="1" x14ac:dyDescent="0.3">
      <c r="B94" s="202"/>
      <c r="C94" s="203"/>
      <c r="D94" s="204" t="s">
        <v>145</v>
      </c>
      <c r="E94" s="203"/>
      <c r="F94" s="206" t="s">
        <v>412</v>
      </c>
      <c r="G94" s="203"/>
      <c r="H94" s="207">
        <v>99.05</v>
      </c>
      <c r="I94" s="208"/>
      <c r="J94" s="203"/>
      <c r="K94" s="203"/>
      <c r="L94" s="209"/>
      <c r="M94" s="210"/>
      <c r="N94" s="211"/>
      <c r="O94" s="211"/>
      <c r="P94" s="211"/>
      <c r="Q94" s="211"/>
      <c r="R94" s="211"/>
      <c r="S94" s="211"/>
      <c r="T94" s="212"/>
      <c r="AT94" s="213" t="s">
        <v>145</v>
      </c>
      <c r="AU94" s="213" t="s">
        <v>82</v>
      </c>
      <c r="AV94" s="11" t="s">
        <v>82</v>
      </c>
      <c r="AW94" s="11" t="s">
        <v>6</v>
      </c>
      <c r="AX94" s="11" t="s">
        <v>80</v>
      </c>
      <c r="AY94" s="213" t="s">
        <v>136</v>
      </c>
    </row>
    <row r="95" spans="2:65" s="1" customFormat="1" ht="25.5" customHeight="1" x14ac:dyDescent="0.3">
      <c r="B95" s="39"/>
      <c r="C95" s="190" t="s">
        <v>156</v>
      </c>
      <c r="D95" s="190" t="s">
        <v>138</v>
      </c>
      <c r="E95" s="191" t="s">
        <v>348</v>
      </c>
      <c r="F95" s="192" t="s">
        <v>349</v>
      </c>
      <c r="G95" s="193" t="s">
        <v>160</v>
      </c>
      <c r="H95" s="194">
        <v>9.9049999999999994</v>
      </c>
      <c r="I95" s="195"/>
      <c r="J95" s="196">
        <f>ROUND(I95*H95,2)</f>
        <v>0</v>
      </c>
      <c r="K95" s="192" t="s">
        <v>142</v>
      </c>
      <c r="L95" s="59"/>
      <c r="M95" s="197" t="s">
        <v>21</v>
      </c>
      <c r="N95" s="198" t="s">
        <v>43</v>
      </c>
      <c r="O95" s="40"/>
      <c r="P95" s="199">
        <f>O95*H95</f>
        <v>0</v>
      </c>
      <c r="Q95" s="199">
        <v>0</v>
      </c>
      <c r="R95" s="199">
        <f>Q95*H95</f>
        <v>0</v>
      </c>
      <c r="S95" s="199">
        <v>0</v>
      </c>
      <c r="T95" s="200">
        <f>S95*H95</f>
        <v>0</v>
      </c>
      <c r="AR95" s="22" t="s">
        <v>143</v>
      </c>
      <c r="AT95" s="22" t="s">
        <v>138</v>
      </c>
      <c r="AU95" s="22" t="s">
        <v>82</v>
      </c>
      <c r="AY95" s="22" t="s">
        <v>136</v>
      </c>
      <c r="BE95" s="201">
        <f>IF(N95="základní",J95,0)</f>
        <v>0</v>
      </c>
      <c r="BF95" s="201">
        <f>IF(N95="snížená",J95,0)</f>
        <v>0</v>
      </c>
      <c r="BG95" s="201">
        <f>IF(N95="zákl. přenesená",J95,0)</f>
        <v>0</v>
      </c>
      <c r="BH95" s="201">
        <f>IF(N95="sníž. přenesená",J95,0)</f>
        <v>0</v>
      </c>
      <c r="BI95" s="201">
        <f>IF(N95="nulová",J95,0)</f>
        <v>0</v>
      </c>
      <c r="BJ95" s="22" t="s">
        <v>80</v>
      </c>
      <c r="BK95" s="201">
        <f>ROUND(I95*H95,2)</f>
        <v>0</v>
      </c>
      <c r="BL95" s="22" t="s">
        <v>143</v>
      </c>
      <c r="BM95" s="22" t="s">
        <v>413</v>
      </c>
    </row>
    <row r="96" spans="2:65" s="1" customFormat="1" ht="25.5" customHeight="1" x14ac:dyDescent="0.3">
      <c r="B96" s="39"/>
      <c r="C96" s="190" t="s">
        <v>166</v>
      </c>
      <c r="D96" s="190" t="s">
        <v>138</v>
      </c>
      <c r="E96" s="191" t="s">
        <v>351</v>
      </c>
      <c r="F96" s="192" t="s">
        <v>352</v>
      </c>
      <c r="G96" s="193" t="s">
        <v>247</v>
      </c>
      <c r="H96" s="194">
        <v>19.809999999999999</v>
      </c>
      <c r="I96" s="195"/>
      <c r="J96" s="196">
        <f>ROUND(I96*H96,2)</f>
        <v>0</v>
      </c>
      <c r="K96" s="192" t="s">
        <v>142</v>
      </c>
      <c r="L96" s="59"/>
      <c r="M96" s="197" t="s">
        <v>21</v>
      </c>
      <c r="N96" s="198" t="s">
        <v>43</v>
      </c>
      <c r="O96" s="40"/>
      <c r="P96" s="199">
        <f>O96*H96</f>
        <v>0</v>
      </c>
      <c r="Q96" s="199">
        <v>0</v>
      </c>
      <c r="R96" s="199">
        <f>Q96*H96</f>
        <v>0</v>
      </c>
      <c r="S96" s="199">
        <v>0</v>
      </c>
      <c r="T96" s="200">
        <f>S96*H96</f>
        <v>0</v>
      </c>
      <c r="AR96" s="22" t="s">
        <v>143</v>
      </c>
      <c r="AT96" s="22" t="s">
        <v>138</v>
      </c>
      <c r="AU96" s="22" t="s">
        <v>82</v>
      </c>
      <c r="AY96" s="22" t="s">
        <v>136</v>
      </c>
      <c r="BE96" s="201">
        <f>IF(N96="základní",J96,0)</f>
        <v>0</v>
      </c>
      <c r="BF96" s="201">
        <f>IF(N96="snížená",J96,0)</f>
        <v>0</v>
      </c>
      <c r="BG96" s="201">
        <f>IF(N96="zákl. přenesená",J96,0)</f>
        <v>0</v>
      </c>
      <c r="BH96" s="201">
        <f>IF(N96="sníž. přenesená",J96,0)</f>
        <v>0</v>
      </c>
      <c r="BI96" s="201">
        <f>IF(N96="nulová",J96,0)</f>
        <v>0</v>
      </c>
      <c r="BJ96" s="22" t="s">
        <v>80</v>
      </c>
      <c r="BK96" s="201">
        <f>ROUND(I96*H96,2)</f>
        <v>0</v>
      </c>
      <c r="BL96" s="22" t="s">
        <v>143</v>
      </c>
      <c r="BM96" s="22" t="s">
        <v>414</v>
      </c>
    </row>
    <row r="97" spans="2:65" s="11" customFormat="1" x14ac:dyDescent="0.3">
      <c r="B97" s="202"/>
      <c r="C97" s="203"/>
      <c r="D97" s="204" t="s">
        <v>145</v>
      </c>
      <c r="E97" s="205" t="s">
        <v>21</v>
      </c>
      <c r="F97" s="206" t="s">
        <v>415</v>
      </c>
      <c r="G97" s="203"/>
      <c r="H97" s="207">
        <v>19.809999999999999</v>
      </c>
      <c r="I97" s="208"/>
      <c r="J97" s="203"/>
      <c r="K97" s="203"/>
      <c r="L97" s="209"/>
      <c r="M97" s="210"/>
      <c r="N97" s="211"/>
      <c r="O97" s="211"/>
      <c r="P97" s="211"/>
      <c r="Q97" s="211"/>
      <c r="R97" s="211"/>
      <c r="S97" s="211"/>
      <c r="T97" s="212"/>
      <c r="AT97" s="213" t="s">
        <v>145</v>
      </c>
      <c r="AU97" s="213" t="s">
        <v>82</v>
      </c>
      <c r="AV97" s="11" t="s">
        <v>82</v>
      </c>
      <c r="AW97" s="11" t="s">
        <v>35</v>
      </c>
      <c r="AX97" s="11" t="s">
        <v>80</v>
      </c>
      <c r="AY97" s="213" t="s">
        <v>136</v>
      </c>
    </row>
    <row r="98" spans="2:65" s="1" customFormat="1" ht="25.5" customHeight="1" x14ac:dyDescent="0.3">
      <c r="B98" s="39"/>
      <c r="C98" s="190" t="s">
        <v>171</v>
      </c>
      <c r="D98" s="190" t="s">
        <v>138</v>
      </c>
      <c r="E98" s="191" t="s">
        <v>355</v>
      </c>
      <c r="F98" s="192" t="s">
        <v>356</v>
      </c>
      <c r="G98" s="193" t="s">
        <v>160</v>
      </c>
      <c r="H98" s="194">
        <v>22.349</v>
      </c>
      <c r="I98" s="195"/>
      <c r="J98" s="196">
        <f>ROUND(I98*H98,2)</f>
        <v>0</v>
      </c>
      <c r="K98" s="192" t="s">
        <v>142</v>
      </c>
      <c r="L98" s="59"/>
      <c r="M98" s="197" t="s">
        <v>21</v>
      </c>
      <c r="N98" s="198" t="s">
        <v>43</v>
      </c>
      <c r="O98" s="40"/>
      <c r="P98" s="199">
        <f>O98*H98</f>
        <v>0</v>
      </c>
      <c r="Q98" s="199">
        <v>0</v>
      </c>
      <c r="R98" s="199">
        <f>Q98*H98</f>
        <v>0</v>
      </c>
      <c r="S98" s="199">
        <v>0</v>
      </c>
      <c r="T98" s="200">
        <f>S98*H98</f>
        <v>0</v>
      </c>
      <c r="AR98" s="22" t="s">
        <v>143</v>
      </c>
      <c r="AT98" s="22" t="s">
        <v>138</v>
      </c>
      <c r="AU98" s="22" t="s">
        <v>82</v>
      </c>
      <c r="AY98" s="22" t="s">
        <v>136</v>
      </c>
      <c r="BE98" s="201">
        <f>IF(N98="základní",J98,0)</f>
        <v>0</v>
      </c>
      <c r="BF98" s="201">
        <f>IF(N98="snížená",J98,0)</f>
        <v>0</v>
      </c>
      <c r="BG98" s="201">
        <f>IF(N98="zákl. přenesená",J98,0)</f>
        <v>0</v>
      </c>
      <c r="BH98" s="201">
        <f>IF(N98="sníž. přenesená",J98,0)</f>
        <v>0</v>
      </c>
      <c r="BI98" s="201">
        <f>IF(N98="nulová",J98,0)</f>
        <v>0</v>
      </c>
      <c r="BJ98" s="22" t="s">
        <v>80</v>
      </c>
      <c r="BK98" s="201">
        <f>ROUND(I98*H98,2)</f>
        <v>0</v>
      </c>
      <c r="BL98" s="22" t="s">
        <v>143</v>
      </c>
      <c r="BM98" s="22" t="s">
        <v>416</v>
      </c>
    </row>
    <row r="99" spans="2:65" s="11" customFormat="1" x14ac:dyDescent="0.3">
      <c r="B99" s="202"/>
      <c r="C99" s="203"/>
      <c r="D99" s="204" t="s">
        <v>145</v>
      </c>
      <c r="E99" s="205" t="s">
        <v>21</v>
      </c>
      <c r="F99" s="206" t="s">
        <v>404</v>
      </c>
      <c r="G99" s="203"/>
      <c r="H99" s="207">
        <v>32.253999999999998</v>
      </c>
      <c r="I99" s="208"/>
      <c r="J99" s="203"/>
      <c r="K99" s="203"/>
      <c r="L99" s="209"/>
      <c r="M99" s="210"/>
      <c r="N99" s="211"/>
      <c r="O99" s="211"/>
      <c r="P99" s="211"/>
      <c r="Q99" s="211"/>
      <c r="R99" s="211"/>
      <c r="S99" s="211"/>
      <c r="T99" s="212"/>
      <c r="AT99" s="213" t="s">
        <v>145</v>
      </c>
      <c r="AU99" s="213" t="s">
        <v>82</v>
      </c>
      <c r="AV99" s="11" t="s">
        <v>82</v>
      </c>
      <c r="AW99" s="11" t="s">
        <v>35</v>
      </c>
      <c r="AX99" s="11" t="s">
        <v>72</v>
      </c>
      <c r="AY99" s="213" t="s">
        <v>136</v>
      </c>
    </row>
    <row r="100" spans="2:65" s="11" customFormat="1" x14ac:dyDescent="0.3">
      <c r="B100" s="202"/>
      <c r="C100" s="203"/>
      <c r="D100" s="204" t="s">
        <v>145</v>
      </c>
      <c r="E100" s="205" t="s">
        <v>21</v>
      </c>
      <c r="F100" s="206" t="s">
        <v>417</v>
      </c>
      <c r="G100" s="203"/>
      <c r="H100" s="207">
        <v>-7.2350000000000003</v>
      </c>
      <c r="I100" s="208"/>
      <c r="J100" s="203"/>
      <c r="K100" s="203"/>
      <c r="L100" s="209"/>
      <c r="M100" s="210"/>
      <c r="N100" s="211"/>
      <c r="O100" s="211"/>
      <c r="P100" s="211"/>
      <c r="Q100" s="211"/>
      <c r="R100" s="211"/>
      <c r="S100" s="211"/>
      <c r="T100" s="212"/>
      <c r="AT100" s="213" t="s">
        <v>145</v>
      </c>
      <c r="AU100" s="213" t="s">
        <v>82</v>
      </c>
      <c r="AV100" s="11" t="s">
        <v>82</v>
      </c>
      <c r="AW100" s="11" t="s">
        <v>35</v>
      </c>
      <c r="AX100" s="11" t="s">
        <v>72</v>
      </c>
      <c r="AY100" s="213" t="s">
        <v>136</v>
      </c>
    </row>
    <row r="101" spans="2:65" s="11" customFormat="1" x14ac:dyDescent="0.3">
      <c r="B101" s="202"/>
      <c r="C101" s="203"/>
      <c r="D101" s="204" t="s">
        <v>145</v>
      </c>
      <c r="E101" s="205" t="s">
        <v>21</v>
      </c>
      <c r="F101" s="206" t="s">
        <v>418</v>
      </c>
      <c r="G101" s="203"/>
      <c r="H101" s="207">
        <v>-1.0169999999999999</v>
      </c>
      <c r="I101" s="208"/>
      <c r="J101" s="203"/>
      <c r="K101" s="203"/>
      <c r="L101" s="209"/>
      <c r="M101" s="210"/>
      <c r="N101" s="211"/>
      <c r="O101" s="211"/>
      <c r="P101" s="211"/>
      <c r="Q101" s="211"/>
      <c r="R101" s="211"/>
      <c r="S101" s="211"/>
      <c r="T101" s="212"/>
      <c r="AT101" s="213" t="s">
        <v>145</v>
      </c>
      <c r="AU101" s="213" t="s">
        <v>82</v>
      </c>
      <c r="AV101" s="11" t="s">
        <v>82</v>
      </c>
      <c r="AW101" s="11" t="s">
        <v>35</v>
      </c>
      <c r="AX101" s="11" t="s">
        <v>72</v>
      </c>
      <c r="AY101" s="213" t="s">
        <v>136</v>
      </c>
    </row>
    <row r="102" spans="2:65" s="11" customFormat="1" x14ac:dyDescent="0.3">
      <c r="B102" s="202"/>
      <c r="C102" s="203"/>
      <c r="D102" s="204" t="s">
        <v>145</v>
      </c>
      <c r="E102" s="205" t="s">
        <v>21</v>
      </c>
      <c r="F102" s="206" t="s">
        <v>419</v>
      </c>
      <c r="G102" s="203"/>
      <c r="H102" s="207">
        <v>-1.653</v>
      </c>
      <c r="I102" s="208"/>
      <c r="J102" s="203"/>
      <c r="K102" s="203"/>
      <c r="L102" s="209"/>
      <c r="M102" s="210"/>
      <c r="N102" s="211"/>
      <c r="O102" s="211"/>
      <c r="P102" s="211"/>
      <c r="Q102" s="211"/>
      <c r="R102" s="211"/>
      <c r="S102" s="211"/>
      <c r="T102" s="212"/>
      <c r="AT102" s="213" t="s">
        <v>145</v>
      </c>
      <c r="AU102" s="213" t="s">
        <v>82</v>
      </c>
      <c r="AV102" s="11" t="s">
        <v>82</v>
      </c>
      <c r="AW102" s="11" t="s">
        <v>35</v>
      </c>
      <c r="AX102" s="11" t="s">
        <v>72</v>
      </c>
      <c r="AY102" s="213" t="s">
        <v>136</v>
      </c>
    </row>
    <row r="103" spans="2:65" s="12" customFormat="1" x14ac:dyDescent="0.3">
      <c r="B103" s="224"/>
      <c r="C103" s="225"/>
      <c r="D103" s="204" t="s">
        <v>145</v>
      </c>
      <c r="E103" s="226" t="s">
        <v>21</v>
      </c>
      <c r="F103" s="227" t="s">
        <v>164</v>
      </c>
      <c r="G103" s="225"/>
      <c r="H103" s="228">
        <v>22.349</v>
      </c>
      <c r="I103" s="229"/>
      <c r="J103" s="225"/>
      <c r="K103" s="225"/>
      <c r="L103" s="230"/>
      <c r="M103" s="231"/>
      <c r="N103" s="232"/>
      <c r="O103" s="232"/>
      <c r="P103" s="232"/>
      <c r="Q103" s="232"/>
      <c r="R103" s="232"/>
      <c r="S103" s="232"/>
      <c r="T103" s="233"/>
      <c r="AT103" s="234" t="s">
        <v>145</v>
      </c>
      <c r="AU103" s="234" t="s">
        <v>82</v>
      </c>
      <c r="AV103" s="12" t="s">
        <v>143</v>
      </c>
      <c r="AW103" s="12" t="s">
        <v>35</v>
      </c>
      <c r="AX103" s="12" t="s">
        <v>80</v>
      </c>
      <c r="AY103" s="234" t="s">
        <v>136</v>
      </c>
    </row>
    <row r="104" spans="2:65" s="1" customFormat="1" ht="25.5" customHeight="1" x14ac:dyDescent="0.3">
      <c r="B104" s="39"/>
      <c r="C104" s="190" t="s">
        <v>161</v>
      </c>
      <c r="D104" s="190" t="s">
        <v>138</v>
      </c>
      <c r="E104" s="191" t="s">
        <v>420</v>
      </c>
      <c r="F104" s="192" t="s">
        <v>421</v>
      </c>
      <c r="G104" s="193" t="s">
        <v>202</v>
      </c>
      <c r="H104" s="194">
        <v>37.200000000000003</v>
      </c>
      <c r="I104" s="195"/>
      <c r="J104" s="196">
        <f>ROUND(I104*H104,2)</f>
        <v>0</v>
      </c>
      <c r="K104" s="192" t="s">
        <v>142</v>
      </c>
      <c r="L104" s="59"/>
      <c r="M104" s="197" t="s">
        <v>21</v>
      </c>
      <c r="N104" s="198" t="s">
        <v>43</v>
      </c>
      <c r="O104" s="40"/>
      <c r="P104" s="199">
        <f>O104*H104</f>
        <v>0</v>
      </c>
      <c r="Q104" s="199">
        <v>0</v>
      </c>
      <c r="R104" s="199">
        <f>Q104*H104</f>
        <v>0</v>
      </c>
      <c r="S104" s="199">
        <v>0</v>
      </c>
      <c r="T104" s="200">
        <f>S104*H104</f>
        <v>0</v>
      </c>
      <c r="AR104" s="22" t="s">
        <v>143</v>
      </c>
      <c r="AT104" s="22" t="s">
        <v>138</v>
      </c>
      <c r="AU104" s="22" t="s">
        <v>82</v>
      </c>
      <c r="AY104" s="22" t="s">
        <v>136</v>
      </c>
      <c r="BE104" s="201">
        <f>IF(N104="základní",J104,0)</f>
        <v>0</v>
      </c>
      <c r="BF104" s="201">
        <f>IF(N104="snížená",J104,0)</f>
        <v>0</v>
      </c>
      <c r="BG104" s="201">
        <f>IF(N104="zákl. přenesená",J104,0)</f>
        <v>0</v>
      </c>
      <c r="BH104" s="201">
        <f>IF(N104="sníž. přenesená",J104,0)</f>
        <v>0</v>
      </c>
      <c r="BI104" s="201">
        <f>IF(N104="nulová",J104,0)</f>
        <v>0</v>
      </c>
      <c r="BJ104" s="22" t="s">
        <v>80</v>
      </c>
      <c r="BK104" s="201">
        <f>ROUND(I104*H104,2)</f>
        <v>0</v>
      </c>
      <c r="BL104" s="22" t="s">
        <v>143</v>
      </c>
      <c r="BM104" s="22" t="s">
        <v>422</v>
      </c>
    </row>
    <row r="105" spans="2:65" s="11" customFormat="1" x14ac:dyDescent="0.3">
      <c r="B105" s="202"/>
      <c r="C105" s="203"/>
      <c r="D105" s="204" t="s">
        <v>145</v>
      </c>
      <c r="E105" s="205" t="s">
        <v>21</v>
      </c>
      <c r="F105" s="206" t="s">
        <v>423</v>
      </c>
      <c r="G105" s="203"/>
      <c r="H105" s="207">
        <v>37.200000000000003</v>
      </c>
      <c r="I105" s="208"/>
      <c r="J105" s="203"/>
      <c r="K105" s="203"/>
      <c r="L105" s="209"/>
      <c r="M105" s="210"/>
      <c r="N105" s="211"/>
      <c r="O105" s="211"/>
      <c r="P105" s="211"/>
      <c r="Q105" s="211"/>
      <c r="R105" s="211"/>
      <c r="S105" s="211"/>
      <c r="T105" s="212"/>
      <c r="AT105" s="213" t="s">
        <v>145</v>
      </c>
      <c r="AU105" s="213" t="s">
        <v>82</v>
      </c>
      <c r="AV105" s="11" t="s">
        <v>82</v>
      </c>
      <c r="AW105" s="11" t="s">
        <v>35</v>
      </c>
      <c r="AX105" s="11" t="s">
        <v>80</v>
      </c>
      <c r="AY105" s="213" t="s">
        <v>136</v>
      </c>
    </row>
    <row r="106" spans="2:65" s="1" customFormat="1" ht="25.5" customHeight="1" x14ac:dyDescent="0.3">
      <c r="B106" s="39"/>
      <c r="C106" s="214" t="s">
        <v>176</v>
      </c>
      <c r="D106" s="214" t="s">
        <v>157</v>
      </c>
      <c r="E106" s="215" t="s">
        <v>424</v>
      </c>
      <c r="F106" s="216" t="s">
        <v>425</v>
      </c>
      <c r="G106" s="217" t="s">
        <v>247</v>
      </c>
      <c r="H106" s="218">
        <v>12</v>
      </c>
      <c r="I106" s="219"/>
      <c r="J106" s="220">
        <f>ROUND(I106*H106,2)</f>
        <v>0</v>
      </c>
      <c r="K106" s="216" t="s">
        <v>142</v>
      </c>
      <c r="L106" s="221"/>
      <c r="M106" s="222" t="s">
        <v>21</v>
      </c>
      <c r="N106" s="223" t="s">
        <v>43</v>
      </c>
      <c r="O106" s="40"/>
      <c r="P106" s="199">
        <f>O106*H106</f>
        <v>0</v>
      </c>
      <c r="Q106" s="199">
        <v>1</v>
      </c>
      <c r="R106" s="199">
        <f>Q106*H106</f>
        <v>12</v>
      </c>
      <c r="S106" s="199">
        <v>0</v>
      </c>
      <c r="T106" s="200">
        <f>S106*H106</f>
        <v>0</v>
      </c>
      <c r="AR106" s="22" t="s">
        <v>161</v>
      </c>
      <c r="AT106" s="22" t="s">
        <v>157</v>
      </c>
      <c r="AU106" s="22" t="s">
        <v>82</v>
      </c>
      <c r="AY106" s="22" t="s">
        <v>136</v>
      </c>
      <c r="BE106" s="201">
        <f>IF(N106="základní",J106,0)</f>
        <v>0</v>
      </c>
      <c r="BF106" s="201">
        <f>IF(N106="snížená",J106,0)</f>
        <v>0</v>
      </c>
      <c r="BG106" s="201">
        <f>IF(N106="zákl. přenesená",J106,0)</f>
        <v>0</v>
      </c>
      <c r="BH106" s="201">
        <f>IF(N106="sníž. přenesená",J106,0)</f>
        <v>0</v>
      </c>
      <c r="BI106" s="201">
        <f>IF(N106="nulová",J106,0)</f>
        <v>0</v>
      </c>
      <c r="BJ106" s="22" t="s">
        <v>80</v>
      </c>
      <c r="BK106" s="201">
        <f>ROUND(I106*H106,2)</f>
        <v>0</v>
      </c>
      <c r="BL106" s="22" t="s">
        <v>143</v>
      </c>
      <c r="BM106" s="22" t="s">
        <v>426</v>
      </c>
    </row>
    <row r="107" spans="2:65" s="11" customFormat="1" x14ac:dyDescent="0.3">
      <c r="B107" s="202"/>
      <c r="C107" s="203"/>
      <c r="D107" s="204" t="s">
        <v>145</v>
      </c>
      <c r="E107" s="203"/>
      <c r="F107" s="206" t="s">
        <v>427</v>
      </c>
      <c r="G107" s="203"/>
      <c r="H107" s="207">
        <v>12</v>
      </c>
      <c r="I107" s="208"/>
      <c r="J107" s="203"/>
      <c r="K107" s="203"/>
      <c r="L107" s="209"/>
      <c r="M107" s="210"/>
      <c r="N107" s="211"/>
      <c r="O107" s="211"/>
      <c r="P107" s="211"/>
      <c r="Q107" s="211"/>
      <c r="R107" s="211"/>
      <c r="S107" s="211"/>
      <c r="T107" s="212"/>
      <c r="AT107" s="213" t="s">
        <v>145</v>
      </c>
      <c r="AU107" s="213" t="s">
        <v>82</v>
      </c>
      <c r="AV107" s="11" t="s">
        <v>82</v>
      </c>
      <c r="AW107" s="11" t="s">
        <v>6</v>
      </c>
      <c r="AX107" s="11" t="s">
        <v>80</v>
      </c>
      <c r="AY107" s="213" t="s">
        <v>136</v>
      </c>
    </row>
    <row r="108" spans="2:65" s="10" customFormat="1" ht="29.85" customHeight="1" x14ac:dyDescent="0.3">
      <c r="B108" s="174"/>
      <c r="C108" s="175"/>
      <c r="D108" s="176" t="s">
        <v>71</v>
      </c>
      <c r="E108" s="188" t="s">
        <v>82</v>
      </c>
      <c r="F108" s="188" t="s">
        <v>137</v>
      </c>
      <c r="G108" s="175"/>
      <c r="H108" s="175"/>
      <c r="I108" s="178"/>
      <c r="J108" s="189">
        <f>BK108</f>
        <v>0</v>
      </c>
      <c r="K108" s="175"/>
      <c r="L108" s="180"/>
      <c r="M108" s="181"/>
      <c r="N108" s="182"/>
      <c r="O108" s="182"/>
      <c r="P108" s="183">
        <f>SUM(P109:P125)</f>
        <v>0</v>
      </c>
      <c r="Q108" s="182"/>
      <c r="R108" s="183">
        <f>SUM(R109:R125)</f>
        <v>23.45655636</v>
      </c>
      <c r="S108" s="182"/>
      <c r="T108" s="184">
        <f>SUM(T109:T125)</f>
        <v>0</v>
      </c>
      <c r="AR108" s="185" t="s">
        <v>80</v>
      </c>
      <c r="AT108" s="186" t="s">
        <v>71</v>
      </c>
      <c r="AU108" s="186" t="s">
        <v>80</v>
      </c>
      <c r="AY108" s="185" t="s">
        <v>136</v>
      </c>
      <c r="BK108" s="187">
        <f>SUM(BK109:BK125)</f>
        <v>0</v>
      </c>
    </row>
    <row r="109" spans="2:65" s="1" customFormat="1" ht="25.5" customHeight="1" x14ac:dyDescent="0.3">
      <c r="B109" s="39"/>
      <c r="C109" s="190" t="s">
        <v>186</v>
      </c>
      <c r="D109" s="190" t="s">
        <v>138</v>
      </c>
      <c r="E109" s="191" t="s">
        <v>359</v>
      </c>
      <c r="F109" s="192" t="s">
        <v>360</v>
      </c>
      <c r="G109" s="193" t="s">
        <v>160</v>
      </c>
      <c r="H109" s="194">
        <v>7.2350000000000003</v>
      </c>
      <c r="I109" s="195"/>
      <c r="J109" s="196">
        <f>ROUND(I109*H109,2)</f>
        <v>0</v>
      </c>
      <c r="K109" s="192" t="s">
        <v>142</v>
      </c>
      <c r="L109" s="59"/>
      <c r="M109" s="197" t="s">
        <v>21</v>
      </c>
      <c r="N109" s="198" t="s">
        <v>43</v>
      </c>
      <c r="O109" s="40"/>
      <c r="P109" s="199">
        <f>O109*H109</f>
        <v>0</v>
      </c>
      <c r="Q109" s="199">
        <v>2.45329</v>
      </c>
      <c r="R109" s="199">
        <f>Q109*H109</f>
        <v>17.749553150000001</v>
      </c>
      <c r="S109" s="199">
        <v>0</v>
      </c>
      <c r="T109" s="200">
        <f>S109*H109</f>
        <v>0</v>
      </c>
      <c r="AR109" s="22" t="s">
        <v>143</v>
      </c>
      <c r="AT109" s="22" t="s">
        <v>138</v>
      </c>
      <c r="AU109" s="22" t="s">
        <v>82</v>
      </c>
      <c r="AY109" s="22" t="s">
        <v>136</v>
      </c>
      <c r="BE109" s="201">
        <f>IF(N109="základní",J109,0)</f>
        <v>0</v>
      </c>
      <c r="BF109" s="201">
        <f>IF(N109="snížená",J109,0)</f>
        <v>0</v>
      </c>
      <c r="BG109" s="201">
        <f>IF(N109="zákl. přenesená",J109,0)</f>
        <v>0</v>
      </c>
      <c r="BH109" s="201">
        <f>IF(N109="sníž. přenesená",J109,0)</f>
        <v>0</v>
      </c>
      <c r="BI109" s="201">
        <f>IF(N109="nulová",J109,0)</f>
        <v>0</v>
      </c>
      <c r="BJ109" s="22" t="s">
        <v>80</v>
      </c>
      <c r="BK109" s="201">
        <f>ROUND(I109*H109,2)</f>
        <v>0</v>
      </c>
      <c r="BL109" s="22" t="s">
        <v>143</v>
      </c>
      <c r="BM109" s="22" t="s">
        <v>428</v>
      </c>
    </row>
    <row r="110" spans="2:65" s="11" customFormat="1" x14ac:dyDescent="0.3">
      <c r="B110" s="202"/>
      <c r="C110" s="203"/>
      <c r="D110" s="204" t="s">
        <v>145</v>
      </c>
      <c r="E110" s="205" t="s">
        <v>21</v>
      </c>
      <c r="F110" s="206" t="s">
        <v>429</v>
      </c>
      <c r="G110" s="203"/>
      <c r="H110" s="207">
        <v>7.2350000000000003</v>
      </c>
      <c r="I110" s="208"/>
      <c r="J110" s="203"/>
      <c r="K110" s="203"/>
      <c r="L110" s="209"/>
      <c r="M110" s="210"/>
      <c r="N110" s="211"/>
      <c r="O110" s="211"/>
      <c r="P110" s="211"/>
      <c r="Q110" s="211"/>
      <c r="R110" s="211"/>
      <c r="S110" s="211"/>
      <c r="T110" s="212"/>
      <c r="AT110" s="213" t="s">
        <v>145</v>
      </c>
      <c r="AU110" s="213" t="s">
        <v>82</v>
      </c>
      <c r="AV110" s="11" t="s">
        <v>82</v>
      </c>
      <c r="AW110" s="11" t="s">
        <v>35</v>
      </c>
      <c r="AX110" s="11" t="s">
        <v>72</v>
      </c>
      <c r="AY110" s="213" t="s">
        <v>136</v>
      </c>
    </row>
    <row r="111" spans="2:65" s="12" customFormat="1" x14ac:dyDescent="0.3">
      <c r="B111" s="224"/>
      <c r="C111" s="225"/>
      <c r="D111" s="204" t="s">
        <v>145</v>
      </c>
      <c r="E111" s="226" t="s">
        <v>21</v>
      </c>
      <c r="F111" s="227" t="s">
        <v>164</v>
      </c>
      <c r="G111" s="225"/>
      <c r="H111" s="228">
        <v>7.2350000000000003</v>
      </c>
      <c r="I111" s="229"/>
      <c r="J111" s="225"/>
      <c r="K111" s="225"/>
      <c r="L111" s="230"/>
      <c r="M111" s="231"/>
      <c r="N111" s="232"/>
      <c r="O111" s="232"/>
      <c r="P111" s="232"/>
      <c r="Q111" s="232"/>
      <c r="R111" s="232"/>
      <c r="S111" s="232"/>
      <c r="T111" s="233"/>
      <c r="AT111" s="234" t="s">
        <v>145</v>
      </c>
      <c r="AU111" s="234" t="s">
        <v>82</v>
      </c>
      <c r="AV111" s="12" t="s">
        <v>143</v>
      </c>
      <c r="AW111" s="12" t="s">
        <v>35</v>
      </c>
      <c r="AX111" s="12" t="s">
        <v>80</v>
      </c>
      <c r="AY111" s="234" t="s">
        <v>136</v>
      </c>
    </row>
    <row r="112" spans="2:65" s="1" customFormat="1" ht="25.5" customHeight="1" x14ac:dyDescent="0.3">
      <c r="B112" s="39"/>
      <c r="C112" s="190" t="s">
        <v>190</v>
      </c>
      <c r="D112" s="190" t="s">
        <v>138</v>
      </c>
      <c r="E112" s="191" t="s">
        <v>430</v>
      </c>
      <c r="F112" s="192" t="s">
        <v>431</v>
      </c>
      <c r="G112" s="193" t="s">
        <v>202</v>
      </c>
      <c r="H112" s="194">
        <v>34.476999999999997</v>
      </c>
      <c r="I112" s="195"/>
      <c r="J112" s="196">
        <f>ROUND(I112*H112,2)</f>
        <v>0</v>
      </c>
      <c r="K112" s="192" t="s">
        <v>142</v>
      </c>
      <c r="L112" s="59"/>
      <c r="M112" s="197" t="s">
        <v>21</v>
      </c>
      <c r="N112" s="198" t="s">
        <v>43</v>
      </c>
      <c r="O112" s="40"/>
      <c r="P112" s="199">
        <f>O112*H112</f>
        <v>0</v>
      </c>
      <c r="Q112" s="199">
        <v>5.2300000000000003E-3</v>
      </c>
      <c r="R112" s="199">
        <f>Q112*H112</f>
        <v>0.18031470999999999</v>
      </c>
      <c r="S112" s="199">
        <v>0</v>
      </c>
      <c r="T112" s="200">
        <f>S112*H112</f>
        <v>0</v>
      </c>
      <c r="AR112" s="22" t="s">
        <v>143</v>
      </c>
      <c r="AT112" s="22" t="s">
        <v>138</v>
      </c>
      <c r="AU112" s="22" t="s">
        <v>82</v>
      </c>
      <c r="AY112" s="22" t="s">
        <v>136</v>
      </c>
      <c r="BE112" s="201">
        <f>IF(N112="základní",J112,0)</f>
        <v>0</v>
      </c>
      <c r="BF112" s="201">
        <f>IF(N112="snížená",J112,0)</f>
        <v>0</v>
      </c>
      <c r="BG112" s="201">
        <f>IF(N112="zákl. přenesená",J112,0)</f>
        <v>0</v>
      </c>
      <c r="BH112" s="201">
        <f>IF(N112="sníž. přenesená",J112,0)</f>
        <v>0</v>
      </c>
      <c r="BI112" s="201">
        <f>IF(N112="nulová",J112,0)</f>
        <v>0</v>
      </c>
      <c r="BJ112" s="22" t="s">
        <v>80</v>
      </c>
      <c r="BK112" s="201">
        <f>ROUND(I112*H112,2)</f>
        <v>0</v>
      </c>
      <c r="BL112" s="22" t="s">
        <v>143</v>
      </c>
      <c r="BM112" s="22" t="s">
        <v>432</v>
      </c>
    </row>
    <row r="113" spans="2:65" s="11" customFormat="1" x14ac:dyDescent="0.3">
      <c r="B113" s="202"/>
      <c r="C113" s="203"/>
      <c r="D113" s="204" t="s">
        <v>145</v>
      </c>
      <c r="E113" s="205" t="s">
        <v>21</v>
      </c>
      <c r="F113" s="206" t="s">
        <v>433</v>
      </c>
      <c r="G113" s="203"/>
      <c r="H113" s="207">
        <v>34.476999999999997</v>
      </c>
      <c r="I113" s="208"/>
      <c r="J113" s="203"/>
      <c r="K113" s="203"/>
      <c r="L113" s="209"/>
      <c r="M113" s="210"/>
      <c r="N113" s="211"/>
      <c r="O113" s="211"/>
      <c r="P113" s="211"/>
      <c r="Q113" s="211"/>
      <c r="R113" s="211"/>
      <c r="S113" s="211"/>
      <c r="T113" s="212"/>
      <c r="AT113" s="213" t="s">
        <v>145</v>
      </c>
      <c r="AU113" s="213" t="s">
        <v>82</v>
      </c>
      <c r="AV113" s="11" t="s">
        <v>82</v>
      </c>
      <c r="AW113" s="11" t="s">
        <v>35</v>
      </c>
      <c r="AX113" s="11" t="s">
        <v>80</v>
      </c>
      <c r="AY113" s="213" t="s">
        <v>136</v>
      </c>
    </row>
    <row r="114" spans="2:65" s="1" customFormat="1" ht="25.5" customHeight="1" x14ac:dyDescent="0.3">
      <c r="B114" s="39"/>
      <c r="C114" s="190" t="s">
        <v>194</v>
      </c>
      <c r="D114" s="190" t="s">
        <v>138</v>
      </c>
      <c r="E114" s="191" t="s">
        <v>434</v>
      </c>
      <c r="F114" s="192" t="s">
        <v>435</v>
      </c>
      <c r="G114" s="193" t="s">
        <v>202</v>
      </c>
      <c r="H114" s="194">
        <v>34.476999999999997</v>
      </c>
      <c r="I114" s="195"/>
      <c r="J114" s="196">
        <f>ROUND(I114*H114,2)</f>
        <v>0</v>
      </c>
      <c r="K114" s="192" t="s">
        <v>142</v>
      </c>
      <c r="L114" s="59"/>
      <c r="M114" s="197" t="s">
        <v>21</v>
      </c>
      <c r="N114" s="198" t="s">
        <v>43</v>
      </c>
      <c r="O114" s="40"/>
      <c r="P114" s="199">
        <f>O114*H114</f>
        <v>0</v>
      </c>
      <c r="Q114" s="199">
        <v>0</v>
      </c>
      <c r="R114" s="199">
        <f>Q114*H114</f>
        <v>0</v>
      </c>
      <c r="S114" s="199">
        <v>0</v>
      </c>
      <c r="T114" s="200">
        <f>S114*H114</f>
        <v>0</v>
      </c>
      <c r="AR114" s="22" t="s">
        <v>143</v>
      </c>
      <c r="AT114" s="22" t="s">
        <v>138</v>
      </c>
      <c r="AU114" s="22" t="s">
        <v>82</v>
      </c>
      <c r="AY114" s="22" t="s">
        <v>136</v>
      </c>
      <c r="BE114" s="201">
        <f>IF(N114="základní",J114,0)</f>
        <v>0</v>
      </c>
      <c r="BF114" s="201">
        <f>IF(N114="snížená",J114,0)</f>
        <v>0</v>
      </c>
      <c r="BG114" s="201">
        <f>IF(N114="zákl. přenesená",J114,0)</f>
        <v>0</v>
      </c>
      <c r="BH114" s="201">
        <f>IF(N114="sníž. přenesená",J114,0)</f>
        <v>0</v>
      </c>
      <c r="BI114" s="201">
        <f>IF(N114="nulová",J114,0)</f>
        <v>0</v>
      </c>
      <c r="BJ114" s="22" t="s">
        <v>80</v>
      </c>
      <c r="BK114" s="201">
        <f>ROUND(I114*H114,2)</f>
        <v>0</v>
      </c>
      <c r="BL114" s="22" t="s">
        <v>143</v>
      </c>
      <c r="BM114" s="22" t="s">
        <v>436</v>
      </c>
    </row>
    <row r="115" spans="2:65" s="11" customFormat="1" x14ac:dyDescent="0.3">
      <c r="B115" s="202"/>
      <c r="C115" s="203"/>
      <c r="D115" s="204" t="s">
        <v>145</v>
      </c>
      <c r="E115" s="205" t="s">
        <v>21</v>
      </c>
      <c r="F115" s="206" t="s">
        <v>433</v>
      </c>
      <c r="G115" s="203"/>
      <c r="H115" s="207">
        <v>34.476999999999997</v>
      </c>
      <c r="I115" s="208"/>
      <c r="J115" s="203"/>
      <c r="K115" s="203"/>
      <c r="L115" s="209"/>
      <c r="M115" s="210"/>
      <c r="N115" s="211"/>
      <c r="O115" s="211"/>
      <c r="P115" s="211"/>
      <c r="Q115" s="211"/>
      <c r="R115" s="211"/>
      <c r="S115" s="211"/>
      <c r="T115" s="212"/>
      <c r="AT115" s="213" t="s">
        <v>145</v>
      </c>
      <c r="AU115" s="213" t="s">
        <v>82</v>
      </c>
      <c r="AV115" s="11" t="s">
        <v>82</v>
      </c>
      <c r="AW115" s="11" t="s">
        <v>35</v>
      </c>
      <c r="AX115" s="11" t="s">
        <v>80</v>
      </c>
      <c r="AY115" s="213" t="s">
        <v>136</v>
      </c>
    </row>
    <row r="116" spans="2:65" s="1" customFormat="1" ht="16.5" customHeight="1" x14ac:dyDescent="0.3">
      <c r="B116" s="39"/>
      <c r="C116" s="190" t="s">
        <v>199</v>
      </c>
      <c r="D116" s="190" t="s">
        <v>138</v>
      </c>
      <c r="E116" s="191" t="s">
        <v>371</v>
      </c>
      <c r="F116" s="192" t="s">
        <v>372</v>
      </c>
      <c r="G116" s="193" t="s">
        <v>247</v>
      </c>
      <c r="H116" s="194">
        <v>1.085</v>
      </c>
      <c r="I116" s="195"/>
      <c r="J116" s="196">
        <f>ROUND(I116*H116,2)</f>
        <v>0</v>
      </c>
      <c r="K116" s="192" t="s">
        <v>142</v>
      </c>
      <c r="L116" s="59"/>
      <c r="M116" s="197" t="s">
        <v>21</v>
      </c>
      <c r="N116" s="198" t="s">
        <v>43</v>
      </c>
      <c r="O116" s="40"/>
      <c r="P116" s="199">
        <f>O116*H116</f>
        <v>0</v>
      </c>
      <c r="Q116" s="199">
        <v>1.0601700000000001</v>
      </c>
      <c r="R116" s="199">
        <f>Q116*H116</f>
        <v>1.15028445</v>
      </c>
      <c r="S116" s="199">
        <v>0</v>
      </c>
      <c r="T116" s="200">
        <f>S116*H116</f>
        <v>0</v>
      </c>
      <c r="AR116" s="22" t="s">
        <v>143</v>
      </c>
      <c r="AT116" s="22" t="s">
        <v>138</v>
      </c>
      <c r="AU116" s="22" t="s">
        <v>82</v>
      </c>
      <c r="AY116" s="22" t="s">
        <v>136</v>
      </c>
      <c r="BE116" s="201">
        <f>IF(N116="základní",J116,0)</f>
        <v>0</v>
      </c>
      <c r="BF116" s="201">
        <f>IF(N116="snížená",J116,0)</f>
        <v>0</v>
      </c>
      <c r="BG116" s="201">
        <f>IF(N116="zákl. přenesená",J116,0)</f>
        <v>0</v>
      </c>
      <c r="BH116" s="201">
        <f>IF(N116="sníž. přenesená",J116,0)</f>
        <v>0</v>
      </c>
      <c r="BI116" s="201">
        <f>IF(N116="nulová",J116,0)</f>
        <v>0</v>
      </c>
      <c r="BJ116" s="22" t="s">
        <v>80</v>
      </c>
      <c r="BK116" s="201">
        <f>ROUND(I116*H116,2)</f>
        <v>0</v>
      </c>
      <c r="BL116" s="22" t="s">
        <v>143</v>
      </c>
      <c r="BM116" s="22" t="s">
        <v>437</v>
      </c>
    </row>
    <row r="117" spans="2:65" s="11" customFormat="1" x14ac:dyDescent="0.3">
      <c r="B117" s="202"/>
      <c r="C117" s="203"/>
      <c r="D117" s="204" t="s">
        <v>145</v>
      </c>
      <c r="E117" s="205" t="s">
        <v>21</v>
      </c>
      <c r="F117" s="206" t="s">
        <v>438</v>
      </c>
      <c r="G117" s="203"/>
      <c r="H117" s="207">
        <v>1.085</v>
      </c>
      <c r="I117" s="208"/>
      <c r="J117" s="203"/>
      <c r="K117" s="203"/>
      <c r="L117" s="209"/>
      <c r="M117" s="210"/>
      <c r="N117" s="211"/>
      <c r="O117" s="211"/>
      <c r="P117" s="211"/>
      <c r="Q117" s="211"/>
      <c r="R117" s="211"/>
      <c r="S117" s="211"/>
      <c r="T117" s="212"/>
      <c r="AT117" s="213" t="s">
        <v>145</v>
      </c>
      <c r="AU117" s="213" t="s">
        <v>82</v>
      </c>
      <c r="AV117" s="11" t="s">
        <v>82</v>
      </c>
      <c r="AW117" s="11" t="s">
        <v>35</v>
      </c>
      <c r="AX117" s="11" t="s">
        <v>72</v>
      </c>
      <c r="AY117" s="213" t="s">
        <v>136</v>
      </c>
    </row>
    <row r="118" spans="2:65" s="12" customFormat="1" x14ac:dyDescent="0.3">
      <c r="B118" s="224"/>
      <c r="C118" s="225"/>
      <c r="D118" s="204" t="s">
        <v>145</v>
      </c>
      <c r="E118" s="226" t="s">
        <v>21</v>
      </c>
      <c r="F118" s="227" t="s">
        <v>164</v>
      </c>
      <c r="G118" s="225"/>
      <c r="H118" s="228">
        <v>1.085</v>
      </c>
      <c r="I118" s="229"/>
      <c r="J118" s="225"/>
      <c r="K118" s="225"/>
      <c r="L118" s="230"/>
      <c r="M118" s="231"/>
      <c r="N118" s="232"/>
      <c r="O118" s="232"/>
      <c r="P118" s="232"/>
      <c r="Q118" s="232"/>
      <c r="R118" s="232"/>
      <c r="S118" s="232"/>
      <c r="T118" s="233"/>
      <c r="AT118" s="234" t="s">
        <v>145</v>
      </c>
      <c r="AU118" s="234" t="s">
        <v>82</v>
      </c>
      <c r="AV118" s="12" t="s">
        <v>143</v>
      </c>
      <c r="AW118" s="12" t="s">
        <v>35</v>
      </c>
      <c r="AX118" s="12" t="s">
        <v>80</v>
      </c>
      <c r="AY118" s="234" t="s">
        <v>136</v>
      </c>
    </row>
    <row r="119" spans="2:65" s="1" customFormat="1" ht="25.5" customHeight="1" x14ac:dyDescent="0.3">
      <c r="B119" s="39"/>
      <c r="C119" s="190" t="s">
        <v>205</v>
      </c>
      <c r="D119" s="190" t="s">
        <v>138</v>
      </c>
      <c r="E119" s="191" t="s">
        <v>375</v>
      </c>
      <c r="F119" s="192" t="s">
        <v>376</v>
      </c>
      <c r="G119" s="193" t="s">
        <v>160</v>
      </c>
      <c r="H119" s="194">
        <v>1.653</v>
      </c>
      <c r="I119" s="195"/>
      <c r="J119" s="196">
        <f>ROUND(I119*H119,2)</f>
        <v>0</v>
      </c>
      <c r="K119" s="192" t="s">
        <v>142</v>
      </c>
      <c r="L119" s="59"/>
      <c r="M119" s="197" t="s">
        <v>21</v>
      </c>
      <c r="N119" s="198" t="s">
        <v>43</v>
      </c>
      <c r="O119" s="40"/>
      <c r="P119" s="199">
        <f>O119*H119</f>
        <v>0</v>
      </c>
      <c r="Q119" s="199">
        <v>2.45329</v>
      </c>
      <c r="R119" s="199">
        <f>Q119*H119</f>
        <v>4.0552883700000004</v>
      </c>
      <c r="S119" s="199">
        <v>0</v>
      </c>
      <c r="T119" s="200">
        <f>S119*H119</f>
        <v>0</v>
      </c>
      <c r="AR119" s="22" t="s">
        <v>143</v>
      </c>
      <c r="AT119" s="22" t="s">
        <v>138</v>
      </c>
      <c r="AU119" s="22" t="s">
        <v>82</v>
      </c>
      <c r="AY119" s="22" t="s">
        <v>136</v>
      </c>
      <c r="BE119" s="201">
        <f>IF(N119="základní",J119,0)</f>
        <v>0</v>
      </c>
      <c r="BF119" s="201">
        <f>IF(N119="snížená",J119,0)</f>
        <v>0</v>
      </c>
      <c r="BG119" s="201">
        <f>IF(N119="zákl. přenesená",J119,0)</f>
        <v>0</v>
      </c>
      <c r="BH119" s="201">
        <f>IF(N119="sníž. přenesená",J119,0)</f>
        <v>0</v>
      </c>
      <c r="BI119" s="201">
        <f>IF(N119="nulová",J119,0)</f>
        <v>0</v>
      </c>
      <c r="BJ119" s="22" t="s">
        <v>80</v>
      </c>
      <c r="BK119" s="201">
        <f>ROUND(I119*H119,2)</f>
        <v>0</v>
      </c>
      <c r="BL119" s="22" t="s">
        <v>143</v>
      </c>
      <c r="BM119" s="22" t="s">
        <v>439</v>
      </c>
    </row>
    <row r="120" spans="2:65" s="11" customFormat="1" x14ac:dyDescent="0.3">
      <c r="B120" s="202"/>
      <c r="C120" s="203"/>
      <c r="D120" s="204" t="s">
        <v>145</v>
      </c>
      <c r="E120" s="205" t="s">
        <v>21</v>
      </c>
      <c r="F120" s="206" t="s">
        <v>440</v>
      </c>
      <c r="G120" s="203"/>
      <c r="H120" s="207">
        <v>1.653</v>
      </c>
      <c r="I120" s="208"/>
      <c r="J120" s="203"/>
      <c r="K120" s="203"/>
      <c r="L120" s="209"/>
      <c r="M120" s="210"/>
      <c r="N120" s="211"/>
      <c r="O120" s="211"/>
      <c r="P120" s="211"/>
      <c r="Q120" s="211"/>
      <c r="R120" s="211"/>
      <c r="S120" s="211"/>
      <c r="T120" s="212"/>
      <c r="AT120" s="213" t="s">
        <v>145</v>
      </c>
      <c r="AU120" s="213" t="s">
        <v>82</v>
      </c>
      <c r="AV120" s="11" t="s">
        <v>82</v>
      </c>
      <c r="AW120" s="11" t="s">
        <v>35</v>
      </c>
      <c r="AX120" s="11" t="s">
        <v>80</v>
      </c>
      <c r="AY120" s="213" t="s">
        <v>136</v>
      </c>
    </row>
    <row r="121" spans="2:65" s="1" customFormat="1" ht="16.5" customHeight="1" x14ac:dyDescent="0.3">
      <c r="B121" s="39"/>
      <c r="C121" s="190" t="s">
        <v>10</v>
      </c>
      <c r="D121" s="190" t="s">
        <v>138</v>
      </c>
      <c r="E121" s="191" t="s">
        <v>379</v>
      </c>
      <c r="F121" s="192" t="s">
        <v>380</v>
      </c>
      <c r="G121" s="193" t="s">
        <v>202</v>
      </c>
      <c r="H121" s="194">
        <v>22.042999999999999</v>
      </c>
      <c r="I121" s="195"/>
      <c r="J121" s="196">
        <f>ROUND(I121*H121,2)</f>
        <v>0</v>
      </c>
      <c r="K121" s="192" t="s">
        <v>142</v>
      </c>
      <c r="L121" s="59"/>
      <c r="M121" s="197" t="s">
        <v>21</v>
      </c>
      <c r="N121" s="198" t="s">
        <v>43</v>
      </c>
      <c r="O121" s="40"/>
      <c r="P121" s="199">
        <f>O121*H121</f>
        <v>0</v>
      </c>
      <c r="Q121" s="199">
        <v>2.64E-3</v>
      </c>
      <c r="R121" s="199">
        <f>Q121*H121</f>
        <v>5.8193519999999999E-2</v>
      </c>
      <c r="S121" s="199">
        <v>0</v>
      </c>
      <c r="T121" s="200">
        <f>S121*H121</f>
        <v>0</v>
      </c>
      <c r="AR121" s="22" t="s">
        <v>143</v>
      </c>
      <c r="AT121" s="22" t="s">
        <v>138</v>
      </c>
      <c r="AU121" s="22" t="s">
        <v>82</v>
      </c>
      <c r="AY121" s="22" t="s">
        <v>136</v>
      </c>
      <c r="BE121" s="201">
        <f>IF(N121="základní",J121,0)</f>
        <v>0</v>
      </c>
      <c r="BF121" s="201">
        <f>IF(N121="snížená",J121,0)</f>
        <v>0</v>
      </c>
      <c r="BG121" s="201">
        <f>IF(N121="zákl. přenesená",J121,0)</f>
        <v>0</v>
      </c>
      <c r="BH121" s="201">
        <f>IF(N121="sníž. přenesená",J121,0)</f>
        <v>0</v>
      </c>
      <c r="BI121" s="201">
        <f>IF(N121="nulová",J121,0)</f>
        <v>0</v>
      </c>
      <c r="BJ121" s="22" t="s">
        <v>80</v>
      </c>
      <c r="BK121" s="201">
        <f>ROUND(I121*H121,2)</f>
        <v>0</v>
      </c>
      <c r="BL121" s="22" t="s">
        <v>143</v>
      </c>
      <c r="BM121" s="22" t="s">
        <v>441</v>
      </c>
    </row>
    <row r="122" spans="2:65" s="11" customFormat="1" x14ac:dyDescent="0.3">
      <c r="B122" s="202"/>
      <c r="C122" s="203"/>
      <c r="D122" s="204" t="s">
        <v>145</v>
      </c>
      <c r="E122" s="205" t="s">
        <v>21</v>
      </c>
      <c r="F122" s="206" t="s">
        <v>442</v>
      </c>
      <c r="G122" s="203"/>
      <c r="H122" s="207">
        <v>22.042999999999999</v>
      </c>
      <c r="I122" s="208"/>
      <c r="J122" s="203"/>
      <c r="K122" s="203"/>
      <c r="L122" s="209"/>
      <c r="M122" s="210"/>
      <c r="N122" s="211"/>
      <c r="O122" s="211"/>
      <c r="P122" s="211"/>
      <c r="Q122" s="211"/>
      <c r="R122" s="211"/>
      <c r="S122" s="211"/>
      <c r="T122" s="212"/>
      <c r="AT122" s="213" t="s">
        <v>145</v>
      </c>
      <c r="AU122" s="213" t="s">
        <v>82</v>
      </c>
      <c r="AV122" s="11" t="s">
        <v>82</v>
      </c>
      <c r="AW122" s="11" t="s">
        <v>35</v>
      </c>
      <c r="AX122" s="11" t="s">
        <v>80</v>
      </c>
      <c r="AY122" s="213" t="s">
        <v>136</v>
      </c>
    </row>
    <row r="123" spans="2:65" s="1" customFormat="1" ht="16.5" customHeight="1" x14ac:dyDescent="0.3">
      <c r="B123" s="39"/>
      <c r="C123" s="190" t="s">
        <v>215</v>
      </c>
      <c r="D123" s="190" t="s">
        <v>138</v>
      </c>
      <c r="E123" s="191" t="s">
        <v>383</v>
      </c>
      <c r="F123" s="192" t="s">
        <v>384</v>
      </c>
      <c r="G123" s="193" t="s">
        <v>202</v>
      </c>
      <c r="H123" s="194">
        <v>22.042999999999999</v>
      </c>
      <c r="I123" s="195"/>
      <c r="J123" s="196">
        <f>ROUND(I123*H123,2)</f>
        <v>0</v>
      </c>
      <c r="K123" s="192" t="s">
        <v>142</v>
      </c>
      <c r="L123" s="59"/>
      <c r="M123" s="197" t="s">
        <v>21</v>
      </c>
      <c r="N123" s="198" t="s">
        <v>43</v>
      </c>
      <c r="O123" s="40"/>
      <c r="P123" s="199">
        <f>O123*H123</f>
        <v>0</v>
      </c>
      <c r="Q123" s="199">
        <v>0</v>
      </c>
      <c r="R123" s="199">
        <f>Q123*H123</f>
        <v>0</v>
      </c>
      <c r="S123" s="199">
        <v>0</v>
      </c>
      <c r="T123" s="200">
        <f>S123*H123</f>
        <v>0</v>
      </c>
      <c r="AR123" s="22" t="s">
        <v>143</v>
      </c>
      <c r="AT123" s="22" t="s">
        <v>138</v>
      </c>
      <c r="AU123" s="22" t="s">
        <v>82</v>
      </c>
      <c r="AY123" s="22" t="s">
        <v>136</v>
      </c>
      <c r="BE123" s="201">
        <f>IF(N123="základní",J123,0)</f>
        <v>0</v>
      </c>
      <c r="BF123" s="201">
        <f>IF(N123="snížená",J123,0)</f>
        <v>0</v>
      </c>
      <c r="BG123" s="201">
        <f>IF(N123="zákl. přenesená",J123,0)</f>
        <v>0</v>
      </c>
      <c r="BH123" s="201">
        <f>IF(N123="sníž. přenesená",J123,0)</f>
        <v>0</v>
      </c>
      <c r="BI123" s="201">
        <f>IF(N123="nulová",J123,0)</f>
        <v>0</v>
      </c>
      <c r="BJ123" s="22" t="s">
        <v>80</v>
      </c>
      <c r="BK123" s="201">
        <f>ROUND(I123*H123,2)</f>
        <v>0</v>
      </c>
      <c r="BL123" s="22" t="s">
        <v>143</v>
      </c>
      <c r="BM123" s="22" t="s">
        <v>443</v>
      </c>
    </row>
    <row r="124" spans="2:65" s="1" customFormat="1" ht="16.5" customHeight="1" x14ac:dyDescent="0.3">
      <c r="B124" s="39"/>
      <c r="C124" s="190" t="s">
        <v>220</v>
      </c>
      <c r="D124" s="190" t="s">
        <v>138</v>
      </c>
      <c r="E124" s="191" t="s">
        <v>387</v>
      </c>
      <c r="F124" s="192" t="s">
        <v>388</v>
      </c>
      <c r="G124" s="193" t="s">
        <v>247</v>
      </c>
      <c r="H124" s="194">
        <v>0.248</v>
      </c>
      <c r="I124" s="195"/>
      <c r="J124" s="196">
        <f>ROUND(I124*H124,2)</f>
        <v>0</v>
      </c>
      <c r="K124" s="192" t="s">
        <v>142</v>
      </c>
      <c r="L124" s="59"/>
      <c r="M124" s="197" t="s">
        <v>21</v>
      </c>
      <c r="N124" s="198" t="s">
        <v>43</v>
      </c>
      <c r="O124" s="40"/>
      <c r="P124" s="199">
        <f>O124*H124</f>
        <v>0</v>
      </c>
      <c r="Q124" s="199">
        <v>1.0601700000000001</v>
      </c>
      <c r="R124" s="199">
        <f>Q124*H124</f>
        <v>0.26292216000000002</v>
      </c>
      <c r="S124" s="199">
        <v>0</v>
      </c>
      <c r="T124" s="200">
        <f>S124*H124</f>
        <v>0</v>
      </c>
      <c r="AR124" s="22" t="s">
        <v>143</v>
      </c>
      <c r="AT124" s="22" t="s">
        <v>138</v>
      </c>
      <c r="AU124" s="22" t="s">
        <v>82</v>
      </c>
      <c r="AY124" s="22" t="s">
        <v>136</v>
      </c>
      <c r="BE124" s="201">
        <f>IF(N124="základní",J124,0)</f>
        <v>0</v>
      </c>
      <c r="BF124" s="201">
        <f>IF(N124="snížená",J124,0)</f>
        <v>0</v>
      </c>
      <c r="BG124" s="201">
        <f>IF(N124="zákl. přenesená",J124,0)</f>
        <v>0</v>
      </c>
      <c r="BH124" s="201">
        <f>IF(N124="sníž. přenesená",J124,0)</f>
        <v>0</v>
      </c>
      <c r="BI124" s="201">
        <f>IF(N124="nulová",J124,0)</f>
        <v>0</v>
      </c>
      <c r="BJ124" s="22" t="s">
        <v>80</v>
      </c>
      <c r="BK124" s="201">
        <f>ROUND(I124*H124,2)</f>
        <v>0</v>
      </c>
      <c r="BL124" s="22" t="s">
        <v>143</v>
      </c>
      <c r="BM124" s="22" t="s">
        <v>444</v>
      </c>
    </row>
    <row r="125" spans="2:65" s="11" customFormat="1" x14ac:dyDescent="0.3">
      <c r="B125" s="202"/>
      <c r="C125" s="203"/>
      <c r="D125" s="204" t="s">
        <v>145</v>
      </c>
      <c r="E125" s="205" t="s">
        <v>21</v>
      </c>
      <c r="F125" s="206" t="s">
        <v>445</v>
      </c>
      <c r="G125" s="203"/>
      <c r="H125" s="207">
        <v>0.248</v>
      </c>
      <c r="I125" s="208"/>
      <c r="J125" s="203"/>
      <c r="K125" s="203"/>
      <c r="L125" s="209"/>
      <c r="M125" s="210"/>
      <c r="N125" s="211"/>
      <c r="O125" s="211"/>
      <c r="P125" s="211"/>
      <c r="Q125" s="211"/>
      <c r="R125" s="211"/>
      <c r="S125" s="211"/>
      <c r="T125" s="212"/>
      <c r="AT125" s="213" t="s">
        <v>145</v>
      </c>
      <c r="AU125" s="213" t="s">
        <v>82</v>
      </c>
      <c r="AV125" s="11" t="s">
        <v>82</v>
      </c>
      <c r="AW125" s="11" t="s">
        <v>35</v>
      </c>
      <c r="AX125" s="11" t="s">
        <v>80</v>
      </c>
      <c r="AY125" s="213" t="s">
        <v>136</v>
      </c>
    </row>
    <row r="126" spans="2:65" s="10" customFormat="1" ht="29.85" customHeight="1" x14ac:dyDescent="0.3">
      <c r="B126" s="174"/>
      <c r="C126" s="175"/>
      <c r="D126" s="176" t="s">
        <v>71</v>
      </c>
      <c r="E126" s="188" t="s">
        <v>176</v>
      </c>
      <c r="F126" s="188" t="s">
        <v>177</v>
      </c>
      <c r="G126" s="175"/>
      <c r="H126" s="175"/>
      <c r="I126" s="178"/>
      <c r="J126" s="189">
        <f>BK126</f>
        <v>0</v>
      </c>
      <c r="K126" s="175"/>
      <c r="L126" s="180"/>
      <c r="M126" s="181"/>
      <c r="N126" s="182"/>
      <c r="O126" s="182"/>
      <c r="P126" s="183">
        <f>SUM(P127:P147)</f>
        <v>0</v>
      </c>
      <c r="Q126" s="182"/>
      <c r="R126" s="183">
        <f>SUM(R127:R147)</f>
        <v>0.17760000000000001</v>
      </c>
      <c r="S126" s="182"/>
      <c r="T126" s="184">
        <f>SUM(T127:T147)</f>
        <v>0</v>
      </c>
      <c r="AR126" s="185" t="s">
        <v>80</v>
      </c>
      <c r="AT126" s="186" t="s">
        <v>71</v>
      </c>
      <c r="AU126" s="186" t="s">
        <v>80</v>
      </c>
      <c r="AY126" s="185" t="s">
        <v>136</v>
      </c>
      <c r="BK126" s="187">
        <f>SUM(BK127:BK147)</f>
        <v>0</v>
      </c>
    </row>
    <row r="127" spans="2:65" s="1" customFormat="1" ht="51" customHeight="1" x14ac:dyDescent="0.3">
      <c r="B127" s="39"/>
      <c r="C127" s="190" t="s">
        <v>225</v>
      </c>
      <c r="D127" s="190" t="s">
        <v>138</v>
      </c>
      <c r="E127" s="191" t="s">
        <v>178</v>
      </c>
      <c r="F127" s="192" t="s">
        <v>446</v>
      </c>
      <c r="G127" s="193" t="s">
        <v>141</v>
      </c>
      <c r="H127" s="194">
        <v>342</v>
      </c>
      <c r="I127" s="195"/>
      <c r="J127" s="196">
        <f>ROUND(I127*H127,2)</f>
        <v>0</v>
      </c>
      <c r="K127" s="192" t="s">
        <v>142</v>
      </c>
      <c r="L127" s="59"/>
      <c r="M127" s="197" t="s">
        <v>21</v>
      </c>
      <c r="N127" s="198" t="s">
        <v>43</v>
      </c>
      <c r="O127" s="40"/>
      <c r="P127" s="199">
        <f>O127*H127</f>
        <v>0</v>
      </c>
      <c r="Q127" s="199">
        <v>0</v>
      </c>
      <c r="R127" s="199">
        <f>Q127*H127</f>
        <v>0</v>
      </c>
      <c r="S127" s="199">
        <v>0</v>
      </c>
      <c r="T127" s="200">
        <f>S127*H127</f>
        <v>0</v>
      </c>
      <c r="AR127" s="22" t="s">
        <v>143</v>
      </c>
      <c r="AT127" s="22" t="s">
        <v>138</v>
      </c>
      <c r="AU127" s="22" t="s">
        <v>82</v>
      </c>
      <c r="AY127" s="22" t="s">
        <v>136</v>
      </c>
      <c r="BE127" s="201">
        <f>IF(N127="základní",J127,0)</f>
        <v>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22" t="s">
        <v>80</v>
      </c>
      <c r="BK127" s="201">
        <f>ROUND(I127*H127,2)</f>
        <v>0</v>
      </c>
      <c r="BL127" s="22" t="s">
        <v>143</v>
      </c>
      <c r="BM127" s="22" t="s">
        <v>447</v>
      </c>
    </row>
    <row r="128" spans="2:65" s="11" customFormat="1" x14ac:dyDescent="0.3">
      <c r="B128" s="202"/>
      <c r="C128" s="203"/>
      <c r="D128" s="204" t="s">
        <v>145</v>
      </c>
      <c r="E128" s="205" t="s">
        <v>21</v>
      </c>
      <c r="F128" s="206" t="s">
        <v>448</v>
      </c>
      <c r="G128" s="203"/>
      <c r="H128" s="207">
        <v>342</v>
      </c>
      <c r="I128" s="208"/>
      <c r="J128" s="203"/>
      <c r="K128" s="203"/>
      <c r="L128" s="209"/>
      <c r="M128" s="210"/>
      <c r="N128" s="211"/>
      <c r="O128" s="211"/>
      <c r="P128" s="211"/>
      <c r="Q128" s="211"/>
      <c r="R128" s="211"/>
      <c r="S128" s="211"/>
      <c r="T128" s="212"/>
      <c r="AT128" s="213" t="s">
        <v>145</v>
      </c>
      <c r="AU128" s="213" t="s">
        <v>82</v>
      </c>
      <c r="AV128" s="11" t="s">
        <v>82</v>
      </c>
      <c r="AW128" s="11" t="s">
        <v>35</v>
      </c>
      <c r="AX128" s="11" t="s">
        <v>72</v>
      </c>
      <c r="AY128" s="213" t="s">
        <v>136</v>
      </c>
    </row>
    <row r="129" spans="2:65" s="12" customFormat="1" x14ac:dyDescent="0.3">
      <c r="B129" s="224"/>
      <c r="C129" s="225"/>
      <c r="D129" s="204" t="s">
        <v>145</v>
      </c>
      <c r="E129" s="226" t="s">
        <v>21</v>
      </c>
      <c r="F129" s="227" t="s">
        <v>164</v>
      </c>
      <c r="G129" s="225"/>
      <c r="H129" s="228">
        <v>342</v>
      </c>
      <c r="I129" s="229"/>
      <c r="J129" s="225"/>
      <c r="K129" s="225"/>
      <c r="L129" s="230"/>
      <c r="M129" s="231"/>
      <c r="N129" s="232"/>
      <c r="O129" s="232"/>
      <c r="P129" s="232"/>
      <c r="Q129" s="232"/>
      <c r="R129" s="232"/>
      <c r="S129" s="232"/>
      <c r="T129" s="233"/>
      <c r="AT129" s="234" t="s">
        <v>145</v>
      </c>
      <c r="AU129" s="234" t="s">
        <v>82</v>
      </c>
      <c r="AV129" s="12" t="s">
        <v>143</v>
      </c>
      <c r="AW129" s="12" t="s">
        <v>35</v>
      </c>
      <c r="AX129" s="12" t="s">
        <v>80</v>
      </c>
      <c r="AY129" s="234" t="s">
        <v>136</v>
      </c>
    </row>
    <row r="130" spans="2:65" s="1" customFormat="1" ht="16.5" customHeight="1" x14ac:dyDescent="0.3">
      <c r="B130" s="39"/>
      <c r="C130" s="190" t="s">
        <v>230</v>
      </c>
      <c r="D130" s="190" t="s">
        <v>138</v>
      </c>
      <c r="E130" s="191" t="s">
        <v>182</v>
      </c>
      <c r="F130" s="192" t="s">
        <v>449</v>
      </c>
      <c r="G130" s="193" t="s">
        <v>197</v>
      </c>
      <c r="H130" s="194">
        <v>84</v>
      </c>
      <c r="I130" s="195"/>
      <c r="J130" s="196">
        <f>ROUND(I130*H130,2)</f>
        <v>0</v>
      </c>
      <c r="K130" s="192" t="s">
        <v>142</v>
      </c>
      <c r="L130" s="59"/>
      <c r="M130" s="197" t="s">
        <v>21</v>
      </c>
      <c r="N130" s="198" t="s">
        <v>43</v>
      </c>
      <c r="O130" s="40"/>
      <c r="P130" s="199">
        <f>O130*H130</f>
        <v>0</v>
      </c>
      <c r="Q130" s="199">
        <v>4.0000000000000002E-4</v>
      </c>
      <c r="R130" s="199">
        <f>Q130*H130</f>
        <v>3.3600000000000005E-2</v>
      </c>
      <c r="S130" s="199">
        <v>0</v>
      </c>
      <c r="T130" s="200">
        <f>S130*H130</f>
        <v>0</v>
      </c>
      <c r="AR130" s="22" t="s">
        <v>143</v>
      </c>
      <c r="AT130" s="22" t="s">
        <v>138</v>
      </c>
      <c r="AU130" s="22" t="s">
        <v>82</v>
      </c>
      <c r="AY130" s="22" t="s">
        <v>136</v>
      </c>
      <c r="BE130" s="201">
        <f>IF(N130="základní",J130,0)</f>
        <v>0</v>
      </c>
      <c r="BF130" s="201">
        <f>IF(N130="snížená",J130,0)</f>
        <v>0</v>
      </c>
      <c r="BG130" s="201">
        <f>IF(N130="zákl. přenesená",J130,0)</f>
        <v>0</v>
      </c>
      <c r="BH130" s="201">
        <f>IF(N130="sníž. přenesená",J130,0)</f>
        <v>0</v>
      </c>
      <c r="BI130" s="201">
        <f>IF(N130="nulová",J130,0)</f>
        <v>0</v>
      </c>
      <c r="BJ130" s="22" t="s">
        <v>80</v>
      </c>
      <c r="BK130" s="201">
        <f>ROUND(I130*H130,2)</f>
        <v>0</v>
      </c>
      <c r="BL130" s="22" t="s">
        <v>143</v>
      </c>
      <c r="BM130" s="22" t="s">
        <v>450</v>
      </c>
    </row>
    <row r="131" spans="2:65" s="11" customFormat="1" x14ac:dyDescent="0.3">
      <c r="B131" s="202"/>
      <c r="C131" s="203"/>
      <c r="D131" s="204" t="s">
        <v>145</v>
      </c>
      <c r="E131" s="205" t="s">
        <v>21</v>
      </c>
      <c r="F131" s="206" t="s">
        <v>451</v>
      </c>
      <c r="G131" s="203"/>
      <c r="H131" s="207">
        <v>84</v>
      </c>
      <c r="I131" s="208"/>
      <c r="J131" s="203"/>
      <c r="K131" s="203"/>
      <c r="L131" s="209"/>
      <c r="M131" s="210"/>
      <c r="N131" s="211"/>
      <c r="O131" s="211"/>
      <c r="P131" s="211"/>
      <c r="Q131" s="211"/>
      <c r="R131" s="211"/>
      <c r="S131" s="211"/>
      <c r="T131" s="212"/>
      <c r="AT131" s="213" t="s">
        <v>145</v>
      </c>
      <c r="AU131" s="213" t="s">
        <v>82</v>
      </c>
      <c r="AV131" s="11" t="s">
        <v>82</v>
      </c>
      <c r="AW131" s="11" t="s">
        <v>35</v>
      </c>
      <c r="AX131" s="11" t="s">
        <v>72</v>
      </c>
      <c r="AY131" s="213" t="s">
        <v>136</v>
      </c>
    </row>
    <row r="132" spans="2:65" s="12" customFormat="1" x14ac:dyDescent="0.3">
      <c r="B132" s="224"/>
      <c r="C132" s="225"/>
      <c r="D132" s="204" t="s">
        <v>145</v>
      </c>
      <c r="E132" s="226" t="s">
        <v>21</v>
      </c>
      <c r="F132" s="227" t="s">
        <v>164</v>
      </c>
      <c r="G132" s="225"/>
      <c r="H132" s="228">
        <v>84</v>
      </c>
      <c r="I132" s="229"/>
      <c r="J132" s="225"/>
      <c r="K132" s="225"/>
      <c r="L132" s="230"/>
      <c r="M132" s="231"/>
      <c r="N132" s="232"/>
      <c r="O132" s="232"/>
      <c r="P132" s="232"/>
      <c r="Q132" s="232"/>
      <c r="R132" s="232"/>
      <c r="S132" s="232"/>
      <c r="T132" s="233"/>
      <c r="AT132" s="234" t="s">
        <v>145</v>
      </c>
      <c r="AU132" s="234" t="s">
        <v>82</v>
      </c>
      <c r="AV132" s="12" t="s">
        <v>143</v>
      </c>
      <c r="AW132" s="12" t="s">
        <v>35</v>
      </c>
      <c r="AX132" s="12" t="s">
        <v>80</v>
      </c>
      <c r="AY132" s="234" t="s">
        <v>136</v>
      </c>
    </row>
    <row r="133" spans="2:65" s="1" customFormat="1" ht="16.5" customHeight="1" x14ac:dyDescent="0.3">
      <c r="B133" s="39"/>
      <c r="C133" s="190" t="s">
        <v>214</v>
      </c>
      <c r="D133" s="190" t="s">
        <v>138</v>
      </c>
      <c r="E133" s="191" t="s">
        <v>231</v>
      </c>
      <c r="F133" s="192" t="s">
        <v>452</v>
      </c>
      <c r="G133" s="193" t="s">
        <v>197</v>
      </c>
      <c r="H133" s="194">
        <v>96</v>
      </c>
      <c r="I133" s="195"/>
      <c r="J133" s="196">
        <f>ROUND(I133*H133,2)</f>
        <v>0</v>
      </c>
      <c r="K133" s="192" t="s">
        <v>142</v>
      </c>
      <c r="L133" s="59"/>
      <c r="M133" s="197" t="s">
        <v>21</v>
      </c>
      <c r="N133" s="198" t="s">
        <v>43</v>
      </c>
      <c r="O133" s="40"/>
      <c r="P133" s="199">
        <f>O133*H133</f>
        <v>0</v>
      </c>
      <c r="Q133" s="199">
        <v>4.0000000000000002E-4</v>
      </c>
      <c r="R133" s="199">
        <f>Q133*H133</f>
        <v>3.8400000000000004E-2</v>
      </c>
      <c r="S133" s="199">
        <v>0</v>
      </c>
      <c r="T133" s="200">
        <f>S133*H133</f>
        <v>0</v>
      </c>
      <c r="AR133" s="22" t="s">
        <v>143</v>
      </c>
      <c r="AT133" s="22" t="s">
        <v>138</v>
      </c>
      <c r="AU133" s="22" t="s">
        <v>82</v>
      </c>
      <c r="AY133" s="22" t="s">
        <v>136</v>
      </c>
      <c r="BE133" s="201">
        <f>IF(N133="základní",J133,0)</f>
        <v>0</v>
      </c>
      <c r="BF133" s="201">
        <f>IF(N133="snížená",J133,0)</f>
        <v>0</v>
      </c>
      <c r="BG133" s="201">
        <f>IF(N133="zákl. přenesená",J133,0)</f>
        <v>0</v>
      </c>
      <c r="BH133" s="201">
        <f>IF(N133="sníž. přenesená",J133,0)</f>
        <v>0</v>
      </c>
      <c r="BI133" s="201">
        <f>IF(N133="nulová",J133,0)</f>
        <v>0</v>
      </c>
      <c r="BJ133" s="22" t="s">
        <v>80</v>
      </c>
      <c r="BK133" s="201">
        <f>ROUND(I133*H133,2)</f>
        <v>0</v>
      </c>
      <c r="BL133" s="22" t="s">
        <v>143</v>
      </c>
      <c r="BM133" s="22" t="s">
        <v>453</v>
      </c>
    </row>
    <row r="134" spans="2:65" s="11" customFormat="1" x14ac:dyDescent="0.3">
      <c r="B134" s="202"/>
      <c r="C134" s="203"/>
      <c r="D134" s="204" t="s">
        <v>145</v>
      </c>
      <c r="E134" s="205" t="s">
        <v>21</v>
      </c>
      <c r="F134" s="206" t="s">
        <v>454</v>
      </c>
      <c r="G134" s="203"/>
      <c r="H134" s="207">
        <v>96</v>
      </c>
      <c r="I134" s="208"/>
      <c r="J134" s="203"/>
      <c r="K134" s="203"/>
      <c r="L134" s="209"/>
      <c r="M134" s="210"/>
      <c r="N134" s="211"/>
      <c r="O134" s="211"/>
      <c r="P134" s="211"/>
      <c r="Q134" s="211"/>
      <c r="R134" s="211"/>
      <c r="S134" s="211"/>
      <c r="T134" s="212"/>
      <c r="AT134" s="213" t="s">
        <v>145</v>
      </c>
      <c r="AU134" s="213" t="s">
        <v>82</v>
      </c>
      <c r="AV134" s="11" t="s">
        <v>82</v>
      </c>
      <c r="AW134" s="11" t="s">
        <v>35</v>
      </c>
      <c r="AX134" s="11" t="s">
        <v>72</v>
      </c>
      <c r="AY134" s="213" t="s">
        <v>136</v>
      </c>
    </row>
    <row r="135" spans="2:65" s="12" customFormat="1" x14ac:dyDescent="0.3">
      <c r="B135" s="224"/>
      <c r="C135" s="225"/>
      <c r="D135" s="204" t="s">
        <v>145</v>
      </c>
      <c r="E135" s="226" t="s">
        <v>21</v>
      </c>
      <c r="F135" s="227" t="s">
        <v>164</v>
      </c>
      <c r="G135" s="225"/>
      <c r="H135" s="228">
        <v>96</v>
      </c>
      <c r="I135" s="229"/>
      <c r="J135" s="225"/>
      <c r="K135" s="225"/>
      <c r="L135" s="230"/>
      <c r="M135" s="231"/>
      <c r="N135" s="232"/>
      <c r="O135" s="232"/>
      <c r="P135" s="232"/>
      <c r="Q135" s="232"/>
      <c r="R135" s="232"/>
      <c r="S135" s="232"/>
      <c r="T135" s="233"/>
      <c r="AT135" s="234" t="s">
        <v>145</v>
      </c>
      <c r="AU135" s="234" t="s">
        <v>82</v>
      </c>
      <c r="AV135" s="12" t="s">
        <v>143</v>
      </c>
      <c r="AW135" s="12" t="s">
        <v>35</v>
      </c>
      <c r="AX135" s="12" t="s">
        <v>80</v>
      </c>
      <c r="AY135" s="234" t="s">
        <v>136</v>
      </c>
    </row>
    <row r="136" spans="2:65" s="1" customFormat="1" ht="25.5" customHeight="1" x14ac:dyDescent="0.3">
      <c r="B136" s="39"/>
      <c r="C136" s="190" t="s">
        <v>9</v>
      </c>
      <c r="D136" s="190" t="s">
        <v>138</v>
      </c>
      <c r="E136" s="191" t="s">
        <v>234</v>
      </c>
      <c r="F136" s="192" t="s">
        <v>455</v>
      </c>
      <c r="G136" s="193" t="s">
        <v>197</v>
      </c>
      <c r="H136" s="194">
        <v>96</v>
      </c>
      <c r="I136" s="195"/>
      <c r="J136" s="196">
        <f>ROUND(I136*H136,2)</f>
        <v>0</v>
      </c>
      <c r="K136" s="192" t="s">
        <v>142</v>
      </c>
      <c r="L136" s="59"/>
      <c r="M136" s="197" t="s">
        <v>21</v>
      </c>
      <c r="N136" s="198" t="s">
        <v>43</v>
      </c>
      <c r="O136" s="40"/>
      <c r="P136" s="199">
        <f>O136*H136</f>
        <v>0</v>
      </c>
      <c r="Q136" s="199">
        <v>1.1000000000000001E-3</v>
      </c>
      <c r="R136" s="199">
        <f>Q136*H136</f>
        <v>0.1056</v>
      </c>
      <c r="S136" s="199">
        <v>0</v>
      </c>
      <c r="T136" s="200">
        <f>S136*H136</f>
        <v>0</v>
      </c>
      <c r="AR136" s="22" t="s">
        <v>143</v>
      </c>
      <c r="AT136" s="22" t="s">
        <v>138</v>
      </c>
      <c r="AU136" s="22" t="s">
        <v>82</v>
      </c>
      <c r="AY136" s="22" t="s">
        <v>136</v>
      </c>
      <c r="BE136" s="201">
        <f>IF(N136="základní",J136,0)</f>
        <v>0</v>
      </c>
      <c r="BF136" s="201">
        <f>IF(N136="snížená",J136,0)</f>
        <v>0</v>
      </c>
      <c r="BG136" s="201">
        <f>IF(N136="zákl. přenesená",J136,0)</f>
        <v>0</v>
      </c>
      <c r="BH136" s="201">
        <f>IF(N136="sníž. přenesená",J136,0)</f>
        <v>0</v>
      </c>
      <c r="BI136" s="201">
        <f>IF(N136="nulová",J136,0)</f>
        <v>0</v>
      </c>
      <c r="BJ136" s="22" t="s">
        <v>80</v>
      </c>
      <c r="BK136" s="201">
        <f>ROUND(I136*H136,2)</f>
        <v>0</v>
      </c>
      <c r="BL136" s="22" t="s">
        <v>143</v>
      </c>
      <c r="BM136" s="22" t="s">
        <v>456</v>
      </c>
    </row>
    <row r="137" spans="2:65" s="11" customFormat="1" x14ac:dyDescent="0.3">
      <c r="B137" s="202"/>
      <c r="C137" s="203"/>
      <c r="D137" s="204" t="s">
        <v>145</v>
      </c>
      <c r="E137" s="205" t="s">
        <v>21</v>
      </c>
      <c r="F137" s="206" t="s">
        <v>454</v>
      </c>
      <c r="G137" s="203"/>
      <c r="H137" s="207">
        <v>96</v>
      </c>
      <c r="I137" s="208"/>
      <c r="J137" s="203"/>
      <c r="K137" s="203"/>
      <c r="L137" s="209"/>
      <c r="M137" s="210"/>
      <c r="N137" s="211"/>
      <c r="O137" s="211"/>
      <c r="P137" s="211"/>
      <c r="Q137" s="211"/>
      <c r="R137" s="211"/>
      <c r="S137" s="211"/>
      <c r="T137" s="212"/>
      <c r="AT137" s="213" t="s">
        <v>145</v>
      </c>
      <c r="AU137" s="213" t="s">
        <v>82</v>
      </c>
      <c r="AV137" s="11" t="s">
        <v>82</v>
      </c>
      <c r="AW137" s="11" t="s">
        <v>35</v>
      </c>
      <c r="AX137" s="11" t="s">
        <v>72</v>
      </c>
      <c r="AY137" s="213" t="s">
        <v>136</v>
      </c>
    </row>
    <row r="138" spans="2:65" s="12" customFormat="1" x14ac:dyDescent="0.3">
      <c r="B138" s="224"/>
      <c r="C138" s="225"/>
      <c r="D138" s="204" t="s">
        <v>145</v>
      </c>
      <c r="E138" s="226" t="s">
        <v>21</v>
      </c>
      <c r="F138" s="227" t="s">
        <v>164</v>
      </c>
      <c r="G138" s="225"/>
      <c r="H138" s="228">
        <v>96</v>
      </c>
      <c r="I138" s="229"/>
      <c r="J138" s="225"/>
      <c r="K138" s="225"/>
      <c r="L138" s="230"/>
      <c r="M138" s="231"/>
      <c r="N138" s="232"/>
      <c r="O138" s="232"/>
      <c r="P138" s="232"/>
      <c r="Q138" s="232"/>
      <c r="R138" s="232"/>
      <c r="S138" s="232"/>
      <c r="T138" s="233"/>
      <c r="AT138" s="234" t="s">
        <v>145</v>
      </c>
      <c r="AU138" s="234" t="s">
        <v>82</v>
      </c>
      <c r="AV138" s="12" t="s">
        <v>143</v>
      </c>
      <c r="AW138" s="12" t="s">
        <v>35</v>
      </c>
      <c r="AX138" s="12" t="s">
        <v>80</v>
      </c>
      <c r="AY138" s="234" t="s">
        <v>136</v>
      </c>
    </row>
    <row r="139" spans="2:65" s="1" customFormat="1" ht="38.25" customHeight="1" x14ac:dyDescent="0.3">
      <c r="B139" s="39"/>
      <c r="C139" s="190" t="s">
        <v>244</v>
      </c>
      <c r="D139" s="190" t="s">
        <v>138</v>
      </c>
      <c r="E139" s="191" t="s">
        <v>187</v>
      </c>
      <c r="F139" s="192" t="s">
        <v>457</v>
      </c>
      <c r="G139" s="193" t="s">
        <v>180</v>
      </c>
      <c r="H139" s="194">
        <v>1</v>
      </c>
      <c r="I139" s="195"/>
      <c r="J139" s="196">
        <f>ROUND(I139*H139,2)</f>
        <v>0</v>
      </c>
      <c r="K139" s="192" t="s">
        <v>142</v>
      </c>
      <c r="L139" s="59"/>
      <c r="M139" s="197" t="s">
        <v>21</v>
      </c>
      <c r="N139" s="198" t="s">
        <v>43</v>
      </c>
      <c r="O139" s="40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AR139" s="22" t="s">
        <v>143</v>
      </c>
      <c r="AT139" s="22" t="s">
        <v>138</v>
      </c>
      <c r="AU139" s="22" t="s">
        <v>82</v>
      </c>
      <c r="AY139" s="22" t="s">
        <v>136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22" t="s">
        <v>80</v>
      </c>
      <c r="BK139" s="201">
        <f>ROUND(I139*H139,2)</f>
        <v>0</v>
      </c>
      <c r="BL139" s="22" t="s">
        <v>143</v>
      </c>
      <c r="BM139" s="22" t="s">
        <v>458</v>
      </c>
    </row>
    <row r="140" spans="2:65" s="11" customFormat="1" x14ac:dyDescent="0.3">
      <c r="B140" s="202"/>
      <c r="C140" s="203"/>
      <c r="D140" s="204" t="s">
        <v>145</v>
      </c>
      <c r="E140" s="205" t="s">
        <v>21</v>
      </c>
      <c r="F140" s="206" t="s">
        <v>80</v>
      </c>
      <c r="G140" s="203"/>
      <c r="H140" s="207">
        <v>1</v>
      </c>
      <c r="I140" s="208"/>
      <c r="J140" s="203"/>
      <c r="K140" s="203"/>
      <c r="L140" s="209"/>
      <c r="M140" s="210"/>
      <c r="N140" s="211"/>
      <c r="O140" s="211"/>
      <c r="P140" s="211"/>
      <c r="Q140" s="211"/>
      <c r="R140" s="211"/>
      <c r="S140" s="211"/>
      <c r="T140" s="212"/>
      <c r="AT140" s="213" t="s">
        <v>145</v>
      </c>
      <c r="AU140" s="213" t="s">
        <v>82</v>
      </c>
      <c r="AV140" s="11" t="s">
        <v>82</v>
      </c>
      <c r="AW140" s="11" t="s">
        <v>35</v>
      </c>
      <c r="AX140" s="11" t="s">
        <v>72</v>
      </c>
      <c r="AY140" s="213" t="s">
        <v>136</v>
      </c>
    </row>
    <row r="141" spans="2:65" s="12" customFormat="1" x14ac:dyDescent="0.3">
      <c r="B141" s="224"/>
      <c r="C141" s="225"/>
      <c r="D141" s="204" t="s">
        <v>145</v>
      </c>
      <c r="E141" s="226" t="s">
        <v>21</v>
      </c>
      <c r="F141" s="227" t="s">
        <v>164</v>
      </c>
      <c r="G141" s="225"/>
      <c r="H141" s="228">
        <v>1</v>
      </c>
      <c r="I141" s="229"/>
      <c r="J141" s="225"/>
      <c r="K141" s="225"/>
      <c r="L141" s="230"/>
      <c r="M141" s="231"/>
      <c r="N141" s="232"/>
      <c r="O141" s="232"/>
      <c r="P141" s="232"/>
      <c r="Q141" s="232"/>
      <c r="R141" s="232"/>
      <c r="S141" s="232"/>
      <c r="T141" s="233"/>
      <c r="AT141" s="234" t="s">
        <v>145</v>
      </c>
      <c r="AU141" s="234" t="s">
        <v>82</v>
      </c>
      <c r="AV141" s="12" t="s">
        <v>143</v>
      </c>
      <c r="AW141" s="12" t="s">
        <v>35</v>
      </c>
      <c r="AX141" s="12" t="s">
        <v>80</v>
      </c>
      <c r="AY141" s="234" t="s">
        <v>136</v>
      </c>
    </row>
    <row r="142" spans="2:65" s="1" customFormat="1" ht="16.5" customHeight="1" x14ac:dyDescent="0.3">
      <c r="B142" s="39"/>
      <c r="C142" s="190" t="s">
        <v>253</v>
      </c>
      <c r="D142" s="190" t="s">
        <v>138</v>
      </c>
      <c r="E142" s="191" t="s">
        <v>191</v>
      </c>
      <c r="F142" s="192" t="s">
        <v>459</v>
      </c>
      <c r="G142" s="193" t="s">
        <v>180</v>
      </c>
      <c r="H142" s="194">
        <v>1</v>
      </c>
      <c r="I142" s="195"/>
      <c r="J142" s="196">
        <f>ROUND(I142*H142,2)</f>
        <v>0</v>
      </c>
      <c r="K142" s="192" t="s">
        <v>142</v>
      </c>
      <c r="L142" s="59"/>
      <c r="M142" s="197" t="s">
        <v>21</v>
      </c>
      <c r="N142" s="198" t="s">
        <v>43</v>
      </c>
      <c r="O142" s="40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AR142" s="22" t="s">
        <v>143</v>
      </c>
      <c r="AT142" s="22" t="s">
        <v>138</v>
      </c>
      <c r="AU142" s="22" t="s">
        <v>82</v>
      </c>
      <c r="AY142" s="22" t="s">
        <v>136</v>
      </c>
      <c r="BE142" s="201">
        <f>IF(N142="základní",J142,0)</f>
        <v>0</v>
      </c>
      <c r="BF142" s="201">
        <f>IF(N142="snížená",J142,0)</f>
        <v>0</v>
      </c>
      <c r="BG142" s="201">
        <f>IF(N142="zákl. přenesená",J142,0)</f>
        <v>0</v>
      </c>
      <c r="BH142" s="201">
        <f>IF(N142="sníž. přenesená",J142,0)</f>
        <v>0</v>
      </c>
      <c r="BI142" s="201">
        <f>IF(N142="nulová",J142,0)</f>
        <v>0</v>
      </c>
      <c r="BJ142" s="22" t="s">
        <v>80</v>
      </c>
      <c r="BK142" s="201">
        <f>ROUND(I142*H142,2)</f>
        <v>0</v>
      </c>
      <c r="BL142" s="22" t="s">
        <v>143</v>
      </c>
      <c r="BM142" s="22" t="s">
        <v>460</v>
      </c>
    </row>
    <row r="143" spans="2:65" s="11" customFormat="1" x14ac:dyDescent="0.3">
      <c r="B143" s="202"/>
      <c r="C143" s="203"/>
      <c r="D143" s="204" t="s">
        <v>145</v>
      </c>
      <c r="E143" s="205" t="s">
        <v>21</v>
      </c>
      <c r="F143" s="206" t="s">
        <v>80</v>
      </c>
      <c r="G143" s="203"/>
      <c r="H143" s="207">
        <v>1</v>
      </c>
      <c r="I143" s="208"/>
      <c r="J143" s="203"/>
      <c r="K143" s="203"/>
      <c r="L143" s="209"/>
      <c r="M143" s="210"/>
      <c r="N143" s="211"/>
      <c r="O143" s="211"/>
      <c r="P143" s="211"/>
      <c r="Q143" s="211"/>
      <c r="R143" s="211"/>
      <c r="S143" s="211"/>
      <c r="T143" s="212"/>
      <c r="AT143" s="213" t="s">
        <v>145</v>
      </c>
      <c r="AU143" s="213" t="s">
        <v>82</v>
      </c>
      <c r="AV143" s="11" t="s">
        <v>82</v>
      </c>
      <c r="AW143" s="11" t="s">
        <v>35</v>
      </c>
      <c r="AX143" s="11" t="s">
        <v>72</v>
      </c>
      <c r="AY143" s="213" t="s">
        <v>136</v>
      </c>
    </row>
    <row r="144" spans="2:65" s="12" customFormat="1" x14ac:dyDescent="0.3">
      <c r="B144" s="224"/>
      <c r="C144" s="225"/>
      <c r="D144" s="204" t="s">
        <v>145</v>
      </c>
      <c r="E144" s="226" t="s">
        <v>21</v>
      </c>
      <c r="F144" s="227" t="s">
        <v>164</v>
      </c>
      <c r="G144" s="225"/>
      <c r="H144" s="228">
        <v>1</v>
      </c>
      <c r="I144" s="229"/>
      <c r="J144" s="225"/>
      <c r="K144" s="225"/>
      <c r="L144" s="230"/>
      <c r="M144" s="231"/>
      <c r="N144" s="232"/>
      <c r="O144" s="232"/>
      <c r="P144" s="232"/>
      <c r="Q144" s="232"/>
      <c r="R144" s="232"/>
      <c r="S144" s="232"/>
      <c r="T144" s="233"/>
      <c r="AT144" s="234" t="s">
        <v>145</v>
      </c>
      <c r="AU144" s="234" t="s">
        <v>82</v>
      </c>
      <c r="AV144" s="12" t="s">
        <v>143</v>
      </c>
      <c r="AW144" s="12" t="s">
        <v>35</v>
      </c>
      <c r="AX144" s="12" t="s">
        <v>80</v>
      </c>
      <c r="AY144" s="234" t="s">
        <v>136</v>
      </c>
    </row>
    <row r="145" spans="2:65" s="1" customFormat="1" ht="51" customHeight="1" x14ac:dyDescent="0.3">
      <c r="B145" s="39"/>
      <c r="C145" s="190" t="s">
        <v>258</v>
      </c>
      <c r="D145" s="190" t="s">
        <v>138</v>
      </c>
      <c r="E145" s="191" t="s">
        <v>216</v>
      </c>
      <c r="F145" s="192" t="s">
        <v>461</v>
      </c>
      <c r="G145" s="193" t="s">
        <v>247</v>
      </c>
      <c r="H145" s="194">
        <v>29.7</v>
      </c>
      <c r="I145" s="195"/>
      <c r="J145" s="196">
        <f>ROUND(I145*H145,2)</f>
        <v>0</v>
      </c>
      <c r="K145" s="192" t="s">
        <v>142</v>
      </c>
      <c r="L145" s="59"/>
      <c r="M145" s="197" t="s">
        <v>21</v>
      </c>
      <c r="N145" s="198" t="s">
        <v>43</v>
      </c>
      <c r="O145" s="40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AR145" s="22" t="s">
        <v>143</v>
      </c>
      <c r="AT145" s="22" t="s">
        <v>138</v>
      </c>
      <c r="AU145" s="22" t="s">
        <v>82</v>
      </c>
      <c r="AY145" s="22" t="s">
        <v>136</v>
      </c>
      <c r="BE145" s="201">
        <f>IF(N145="základní",J145,0)</f>
        <v>0</v>
      </c>
      <c r="BF145" s="201">
        <f>IF(N145="snížená",J145,0)</f>
        <v>0</v>
      </c>
      <c r="BG145" s="201">
        <f>IF(N145="zákl. přenesená",J145,0)</f>
        <v>0</v>
      </c>
      <c r="BH145" s="201">
        <f>IF(N145="sníž. přenesená",J145,0)</f>
        <v>0</v>
      </c>
      <c r="BI145" s="201">
        <f>IF(N145="nulová",J145,0)</f>
        <v>0</v>
      </c>
      <c r="BJ145" s="22" t="s">
        <v>80</v>
      </c>
      <c r="BK145" s="201">
        <f>ROUND(I145*H145,2)</f>
        <v>0</v>
      </c>
      <c r="BL145" s="22" t="s">
        <v>143</v>
      </c>
      <c r="BM145" s="22" t="s">
        <v>462</v>
      </c>
    </row>
    <row r="146" spans="2:65" s="11" customFormat="1" x14ac:dyDescent="0.3">
      <c r="B146" s="202"/>
      <c r="C146" s="203"/>
      <c r="D146" s="204" t="s">
        <v>145</v>
      </c>
      <c r="E146" s="205" t="s">
        <v>21</v>
      </c>
      <c r="F146" s="206" t="s">
        <v>463</v>
      </c>
      <c r="G146" s="203"/>
      <c r="H146" s="207">
        <v>29.7</v>
      </c>
      <c r="I146" s="208"/>
      <c r="J146" s="203"/>
      <c r="K146" s="203"/>
      <c r="L146" s="209"/>
      <c r="M146" s="210"/>
      <c r="N146" s="211"/>
      <c r="O146" s="211"/>
      <c r="P146" s="211"/>
      <c r="Q146" s="211"/>
      <c r="R146" s="211"/>
      <c r="S146" s="211"/>
      <c r="T146" s="212"/>
      <c r="AT146" s="213" t="s">
        <v>145</v>
      </c>
      <c r="AU146" s="213" t="s">
        <v>82</v>
      </c>
      <c r="AV146" s="11" t="s">
        <v>82</v>
      </c>
      <c r="AW146" s="11" t="s">
        <v>35</v>
      </c>
      <c r="AX146" s="11" t="s">
        <v>72</v>
      </c>
      <c r="AY146" s="213" t="s">
        <v>136</v>
      </c>
    </row>
    <row r="147" spans="2:65" s="12" customFormat="1" x14ac:dyDescent="0.3">
      <c r="B147" s="224"/>
      <c r="C147" s="225"/>
      <c r="D147" s="204" t="s">
        <v>145</v>
      </c>
      <c r="E147" s="226" t="s">
        <v>21</v>
      </c>
      <c r="F147" s="227" t="s">
        <v>164</v>
      </c>
      <c r="G147" s="225"/>
      <c r="H147" s="228">
        <v>29.7</v>
      </c>
      <c r="I147" s="229"/>
      <c r="J147" s="225"/>
      <c r="K147" s="225"/>
      <c r="L147" s="230"/>
      <c r="M147" s="238"/>
      <c r="N147" s="239"/>
      <c r="O147" s="239"/>
      <c r="P147" s="239"/>
      <c r="Q147" s="239"/>
      <c r="R147" s="239"/>
      <c r="S147" s="239"/>
      <c r="T147" s="240"/>
      <c r="AT147" s="234" t="s">
        <v>145</v>
      </c>
      <c r="AU147" s="234" t="s">
        <v>82</v>
      </c>
      <c r="AV147" s="12" t="s">
        <v>143</v>
      </c>
      <c r="AW147" s="12" t="s">
        <v>35</v>
      </c>
      <c r="AX147" s="12" t="s">
        <v>80</v>
      </c>
      <c r="AY147" s="234" t="s">
        <v>136</v>
      </c>
    </row>
    <row r="148" spans="2:65" s="1" customFormat="1" ht="6.95" customHeight="1" x14ac:dyDescent="0.3">
      <c r="B148" s="54"/>
      <c r="C148" s="55"/>
      <c r="D148" s="55"/>
      <c r="E148" s="55"/>
      <c r="F148" s="55"/>
      <c r="G148" s="55"/>
      <c r="H148" s="55"/>
      <c r="I148" s="137"/>
      <c r="J148" s="55"/>
      <c r="K148" s="55"/>
      <c r="L148" s="59"/>
    </row>
  </sheetData>
  <sheetProtection algorithmName="SHA-512" hashValue="nx6aFpgodqTPkLST1E5Pnfb8pfGhJxDm6pTvs/im2BnZdf5Ea4ouEJ9xHMJiYZKp9FpTGPiHgWT13kHo/QeGLA==" saltValue="YawzhApXWEfUNzTBHNLQJ2aMjmi+ga8cO2d/EbL0XbebMr9hIFRjSpS8BnjefuO+fSjOMM/MtVC26YDnrJOrpA==" spinCount="100000" sheet="1" objects="1" scenarios="1" formatColumns="0" formatRows="0" autoFilter="0"/>
  <autoFilter ref="C79:K147"/>
  <mergeCells count="10">
    <mergeCell ref="J51:J52"/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46"/>
  <sheetViews>
    <sheetView showGridLines="0" workbookViewId="0">
      <pane ySplit="1" topLeftCell="A23" activePane="bottomLeft" state="frozen"/>
      <selection pane="bottomLeft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9"/>
      <c r="B1" s="110"/>
      <c r="C1" s="110"/>
      <c r="D1" s="111" t="s">
        <v>1</v>
      </c>
      <c r="E1" s="110"/>
      <c r="F1" s="112" t="s">
        <v>95</v>
      </c>
      <c r="G1" s="366" t="s">
        <v>96</v>
      </c>
      <c r="H1" s="366"/>
      <c r="I1" s="113"/>
      <c r="J1" s="112" t="s">
        <v>97</v>
      </c>
      <c r="K1" s="111" t="s">
        <v>98</v>
      </c>
      <c r="L1" s="112" t="s">
        <v>99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 x14ac:dyDescent="0.3">
      <c r="L2" s="324"/>
      <c r="M2" s="324"/>
      <c r="N2" s="324"/>
      <c r="O2" s="324"/>
      <c r="P2" s="324"/>
      <c r="Q2" s="324"/>
      <c r="R2" s="324"/>
      <c r="S2" s="324"/>
      <c r="T2" s="324"/>
      <c r="U2" s="324"/>
      <c r="V2" s="324"/>
      <c r="AT2" s="22" t="s">
        <v>91</v>
      </c>
    </row>
    <row r="3" spans="1:70" ht="6.95" customHeight="1" x14ac:dyDescent="0.3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82</v>
      </c>
    </row>
    <row r="4" spans="1:70" ht="36.950000000000003" customHeight="1" x14ac:dyDescent="0.3">
      <c r="B4" s="26"/>
      <c r="C4" s="27"/>
      <c r="D4" s="28" t="s">
        <v>100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 x14ac:dyDescent="0.3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 ht="15" x14ac:dyDescent="0.3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6.5" customHeight="1" x14ac:dyDescent="0.3">
      <c r="B7" s="26"/>
      <c r="C7" s="27"/>
      <c r="D7" s="27"/>
      <c r="E7" s="367" t="str">
        <f>'Rekapitulace stavby'!K6</f>
        <v>Terminál veřejné dopravy Chrudim - způsobilé hlavní náklady</v>
      </c>
      <c r="F7" s="368"/>
      <c r="G7" s="368"/>
      <c r="H7" s="368"/>
      <c r="I7" s="115"/>
      <c r="J7" s="27"/>
      <c r="K7" s="29"/>
    </row>
    <row r="8" spans="1:70" s="1" customFormat="1" ht="15" x14ac:dyDescent="0.3">
      <c r="B8" s="39"/>
      <c r="C8" s="40"/>
      <c r="D8" s="35" t="s">
        <v>101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 x14ac:dyDescent="0.3">
      <c r="B9" s="39"/>
      <c r="C9" s="40"/>
      <c r="D9" s="40"/>
      <c r="E9" s="369" t="s">
        <v>464</v>
      </c>
      <c r="F9" s="370"/>
      <c r="G9" s="370"/>
      <c r="H9" s="370"/>
      <c r="I9" s="116"/>
      <c r="J9" s="40"/>
      <c r="K9" s="43"/>
    </row>
    <row r="10" spans="1:70" s="1" customFormat="1" x14ac:dyDescent="0.3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 x14ac:dyDescent="0.3">
      <c r="B11" s="39"/>
      <c r="C11" s="40"/>
      <c r="D11" s="35" t="s">
        <v>20</v>
      </c>
      <c r="E11" s="40"/>
      <c r="F11" s="33" t="s">
        <v>21</v>
      </c>
      <c r="G11" s="40"/>
      <c r="H11" s="40"/>
      <c r="I11" s="117" t="s">
        <v>22</v>
      </c>
      <c r="J11" s="33" t="s">
        <v>21</v>
      </c>
      <c r="K11" s="43"/>
    </row>
    <row r="12" spans="1:70" s="1" customFormat="1" ht="14.45" customHeight="1" x14ac:dyDescent="0.3">
      <c r="B12" s="39"/>
      <c r="C12" s="40"/>
      <c r="D12" s="35" t="s">
        <v>23</v>
      </c>
      <c r="E12" s="40"/>
      <c r="F12" s="33" t="s">
        <v>103</v>
      </c>
      <c r="G12" s="40"/>
      <c r="H12" s="40"/>
      <c r="I12" s="117" t="s">
        <v>25</v>
      </c>
      <c r="J12" s="118" t="str">
        <f>'Rekapitulace stavby'!AN8</f>
        <v>26. 2. 2018</v>
      </c>
      <c r="K12" s="43"/>
    </row>
    <row r="13" spans="1:70" s="1" customFormat="1" ht="10.9" customHeight="1" x14ac:dyDescent="0.3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 x14ac:dyDescent="0.3">
      <c r="B14" s="39"/>
      <c r="C14" s="40"/>
      <c r="D14" s="35" t="s">
        <v>27</v>
      </c>
      <c r="E14" s="40"/>
      <c r="F14" s="40"/>
      <c r="G14" s="40"/>
      <c r="H14" s="40"/>
      <c r="I14" s="117" t="s">
        <v>28</v>
      </c>
      <c r="J14" s="33" t="str">
        <f>IF('Rekapitulace stavby'!AN10="","",'Rekapitulace stavby'!AN10)</f>
        <v/>
      </c>
      <c r="K14" s="43"/>
    </row>
    <row r="15" spans="1:70" s="1" customFormat="1" ht="18" customHeight="1" x14ac:dyDescent="0.3">
      <c r="B15" s="39"/>
      <c r="C15" s="40"/>
      <c r="D15" s="40"/>
      <c r="E15" s="33" t="str">
        <f>IF('Rekapitulace stavby'!E11="","",'Rekapitulace stavby'!E11)</f>
        <v>Město Chrudim</v>
      </c>
      <c r="F15" s="40"/>
      <c r="G15" s="40"/>
      <c r="H15" s="40"/>
      <c r="I15" s="117" t="s">
        <v>30</v>
      </c>
      <c r="J15" s="33" t="str">
        <f>IF('Rekapitulace stavby'!AN11="","",'Rekapitulace stavby'!AN11)</f>
        <v/>
      </c>
      <c r="K15" s="43"/>
    </row>
    <row r="16" spans="1:70" s="1" customFormat="1" ht="6.95" customHeight="1" x14ac:dyDescent="0.3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 x14ac:dyDescent="0.3">
      <c r="B17" s="39"/>
      <c r="C17" s="40"/>
      <c r="D17" s="35" t="s">
        <v>31</v>
      </c>
      <c r="E17" s="40"/>
      <c r="F17" s="40"/>
      <c r="G17" s="40"/>
      <c r="H17" s="40"/>
      <c r="I17" s="117" t="s">
        <v>28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 x14ac:dyDescent="0.3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30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 x14ac:dyDescent="0.3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 x14ac:dyDescent="0.3">
      <c r="B20" s="39"/>
      <c r="C20" s="40"/>
      <c r="D20" s="35" t="s">
        <v>33</v>
      </c>
      <c r="E20" s="40"/>
      <c r="F20" s="40"/>
      <c r="G20" s="40"/>
      <c r="H20" s="40"/>
      <c r="I20" s="117" t="s">
        <v>28</v>
      </c>
      <c r="J20" s="33" t="str">
        <f>IF('Rekapitulace stavby'!AN16="","",'Rekapitulace stavby'!AN16)</f>
        <v/>
      </c>
      <c r="K20" s="43"/>
    </row>
    <row r="21" spans="2:11" s="1" customFormat="1" ht="18" customHeight="1" x14ac:dyDescent="0.3">
      <c r="B21" s="39"/>
      <c r="C21" s="40"/>
      <c r="D21" s="40"/>
      <c r="E21" s="33" t="str">
        <f>IF('Rekapitulace stavby'!E17="","",'Rekapitulace stavby'!E17)</f>
        <v xml:space="preserve">Ateliér K2 </v>
      </c>
      <c r="F21" s="40"/>
      <c r="G21" s="40"/>
      <c r="H21" s="40"/>
      <c r="I21" s="117" t="s">
        <v>30</v>
      </c>
      <c r="J21" s="33" t="str">
        <f>IF('Rekapitulace stavby'!AN17="","",'Rekapitulace stavby'!AN17)</f>
        <v/>
      </c>
      <c r="K21" s="43"/>
    </row>
    <row r="22" spans="2:11" s="1" customFormat="1" ht="6.95" customHeight="1" x14ac:dyDescent="0.3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 x14ac:dyDescent="0.3">
      <c r="B23" s="39"/>
      <c r="C23" s="40"/>
      <c r="D23" s="35" t="s">
        <v>36</v>
      </c>
      <c r="E23" s="40"/>
      <c r="F23" s="40"/>
      <c r="G23" s="40"/>
      <c r="H23" s="40"/>
      <c r="I23" s="116"/>
      <c r="J23" s="40"/>
      <c r="K23" s="43"/>
    </row>
    <row r="24" spans="2:11" s="6" customFormat="1" ht="16.5" customHeight="1" x14ac:dyDescent="0.3">
      <c r="B24" s="119"/>
      <c r="C24" s="120"/>
      <c r="D24" s="120"/>
      <c r="E24" s="358" t="s">
        <v>21</v>
      </c>
      <c r="F24" s="358"/>
      <c r="G24" s="358"/>
      <c r="H24" s="358"/>
      <c r="I24" s="121"/>
      <c r="J24" s="120"/>
      <c r="K24" s="122"/>
    </row>
    <row r="25" spans="2:11" s="1" customFormat="1" ht="6.95" customHeight="1" x14ac:dyDescent="0.3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 x14ac:dyDescent="0.3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 x14ac:dyDescent="0.3">
      <c r="B27" s="39"/>
      <c r="C27" s="40"/>
      <c r="D27" s="125" t="s">
        <v>38</v>
      </c>
      <c r="E27" s="40"/>
      <c r="F27" s="40"/>
      <c r="G27" s="40"/>
      <c r="H27" s="40"/>
      <c r="I27" s="116"/>
      <c r="J27" s="126">
        <f>ROUND(J85,2)</f>
        <v>0</v>
      </c>
      <c r="K27" s="43"/>
    </row>
    <row r="28" spans="2:11" s="1" customFormat="1" ht="6.95" customHeight="1" x14ac:dyDescent="0.3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 x14ac:dyDescent="0.3">
      <c r="B29" s="39"/>
      <c r="C29" s="40"/>
      <c r="D29" s="40"/>
      <c r="E29" s="40"/>
      <c r="F29" s="44" t="s">
        <v>40</v>
      </c>
      <c r="G29" s="40"/>
      <c r="H29" s="40"/>
      <c r="I29" s="127" t="s">
        <v>39</v>
      </c>
      <c r="J29" s="44" t="s">
        <v>41</v>
      </c>
      <c r="K29" s="43"/>
    </row>
    <row r="30" spans="2:11" s="1" customFormat="1" ht="14.45" customHeight="1" x14ac:dyDescent="0.3">
      <c r="B30" s="39"/>
      <c r="C30" s="40"/>
      <c r="D30" s="47" t="s">
        <v>42</v>
      </c>
      <c r="E30" s="47" t="s">
        <v>43</v>
      </c>
      <c r="F30" s="128">
        <f>ROUND(SUM(BE85:BE145), 2)</f>
        <v>0</v>
      </c>
      <c r="G30" s="40"/>
      <c r="H30" s="40"/>
      <c r="I30" s="129">
        <v>0.21</v>
      </c>
      <c r="J30" s="128">
        <f>ROUND(ROUND((SUM(BE85:BE145)), 2)*I30, 2)</f>
        <v>0</v>
      </c>
      <c r="K30" s="43"/>
    </row>
    <row r="31" spans="2:11" s="1" customFormat="1" ht="14.45" customHeight="1" x14ac:dyDescent="0.3">
      <c r="B31" s="39"/>
      <c r="C31" s="40"/>
      <c r="D31" s="40"/>
      <c r="E31" s="47" t="s">
        <v>44</v>
      </c>
      <c r="F31" s="128">
        <f>ROUND(SUM(BF85:BF145), 2)</f>
        <v>0</v>
      </c>
      <c r="G31" s="40"/>
      <c r="H31" s="40"/>
      <c r="I31" s="129">
        <v>0.15</v>
      </c>
      <c r="J31" s="128">
        <f>ROUND(ROUND((SUM(BF85:BF145)), 2)*I31, 2)</f>
        <v>0</v>
      </c>
      <c r="K31" s="43"/>
    </row>
    <row r="32" spans="2:11" s="1" customFormat="1" ht="14.45" hidden="1" customHeight="1" x14ac:dyDescent="0.3">
      <c r="B32" s="39"/>
      <c r="C32" s="40"/>
      <c r="D32" s="40"/>
      <c r="E32" s="47" t="s">
        <v>45</v>
      </c>
      <c r="F32" s="128">
        <f>ROUND(SUM(BG85:BG145),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 x14ac:dyDescent="0.3">
      <c r="B33" s="39"/>
      <c r="C33" s="40"/>
      <c r="D33" s="40"/>
      <c r="E33" s="47" t="s">
        <v>46</v>
      </c>
      <c r="F33" s="128">
        <f>ROUND(SUM(BH85:BH145),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 x14ac:dyDescent="0.3">
      <c r="B34" s="39"/>
      <c r="C34" s="40"/>
      <c r="D34" s="40"/>
      <c r="E34" s="47" t="s">
        <v>47</v>
      </c>
      <c r="F34" s="128">
        <f>ROUND(SUM(BI85:BI145),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 x14ac:dyDescent="0.3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 x14ac:dyDescent="0.3">
      <c r="B36" s="39"/>
      <c r="C36" s="130"/>
      <c r="D36" s="131" t="s">
        <v>48</v>
      </c>
      <c r="E36" s="77"/>
      <c r="F36" s="77"/>
      <c r="G36" s="132" t="s">
        <v>49</v>
      </c>
      <c r="H36" s="133" t="s">
        <v>50</v>
      </c>
      <c r="I36" s="134"/>
      <c r="J36" s="135">
        <f>SUM(J27:J34)</f>
        <v>0</v>
      </c>
      <c r="K36" s="136"/>
    </row>
    <row r="37" spans="2:11" s="1" customFormat="1" ht="14.45" customHeight="1" x14ac:dyDescent="0.3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 x14ac:dyDescent="0.3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 x14ac:dyDescent="0.3">
      <c r="B42" s="39"/>
      <c r="C42" s="28" t="s">
        <v>104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 x14ac:dyDescent="0.3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 x14ac:dyDescent="0.3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16.5" customHeight="1" x14ac:dyDescent="0.3">
      <c r="B45" s="39"/>
      <c r="C45" s="40"/>
      <c r="D45" s="40"/>
      <c r="E45" s="367" t="str">
        <f>E7</f>
        <v>Terminál veřejné dopravy Chrudim - způsobilé hlavní náklady</v>
      </c>
      <c r="F45" s="368"/>
      <c r="G45" s="368"/>
      <c r="H45" s="368"/>
      <c r="I45" s="116"/>
      <c r="J45" s="40"/>
      <c r="K45" s="43"/>
    </row>
    <row r="46" spans="2:11" s="1" customFormat="1" ht="14.45" customHeight="1" x14ac:dyDescent="0.3">
      <c r="B46" s="39"/>
      <c r="C46" s="35" t="s">
        <v>101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17.25" customHeight="1" x14ac:dyDescent="0.3">
      <c r="B47" s="39"/>
      <c r="C47" s="40"/>
      <c r="D47" s="40"/>
      <c r="E47" s="369" t="str">
        <f>E9</f>
        <v>004 - SO 905 Přístřešky na kola</v>
      </c>
      <c r="F47" s="370"/>
      <c r="G47" s="370"/>
      <c r="H47" s="370"/>
      <c r="I47" s="116"/>
      <c r="J47" s="40"/>
      <c r="K47" s="43"/>
    </row>
    <row r="48" spans="2:11" s="1" customFormat="1" ht="6.95" customHeight="1" x14ac:dyDescent="0.3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 x14ac:dyDescent="0.3">
      <c r="B49" s="39"/>
      <c r="C49" s="35" t="s">
        <v>23</v>
      </c>
      <c r="D49" s="40"/>
      <c r="E49" s="40"/>
      <c r="F49" s="33" t="str">
        <f>F12</f>
        <v xml:space="preserve"> </v>
      </c>
      <c r="G49" s="40"/>
      <c r="H49" s="40"/>
      <c r="I49" s="117" t="s">
        <v>25</v>
      </c>
      <c r="J49" s="118" t="str">
        <f>IF(J12="","",J12)</f>
        <v>26. 2. 2018</v>
      </c>
      <c r="K49" s="43"/>
    </row>
    <row r="50" spans="2:47" s="1" customFormat="1" ht="6.95" customHeight="1" x14ac:dyDescent="0.3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 ht="15" x14ac:dyDescent="0.3">
      <c r="B51" s="39"/>
      <c r="C51" s="35" t="s">
        <v>27</v>
      </c>
      <c r="D51" s="40"/>
      <c r="E51" s="40"/>
      <c r="F51" s="33" t="str">
        <f>E15</f>
        <v>Město Chrudim</v>
      </c>
      <c r="G51" s="40"/>
      <c r="H51" s="40"/>
      <c r="I51" s="117" t="s">
        <v>33</v>
      </c>
      <c r="J51" s="358" t="str">
        <f>E21</f>
        <v xml:space="preserve">Ateliér K2 </v>
      </c>
      <c r="K51" s="43"/>
    </row>
    <row r="52" spans="2:47" s="1" customFormat="1" ht="14.45" customHeight="1" x14ac:dyDescent="0.3">
      <c r="B52" s="39"/>
      <c r="C52" s="35" t="s">
        <v>31</v>
      </c>
      <c r="D52" s="40"/>
      <c r="E52" s="40"/>
      <c r="F52" s="33" t="str">
        <f>IF(E18="","",E18)</f>
        <v/>
      </c>
      <c r="G52" s="40"/>
      <c r="H52" s="40"/>
      <c r="I52" s="116"/>
      <c r="J52" s="362"/>
      <c r="K52" s="43"/>
    </row>
    <row r="53" spans="2:47" s="1" customFormat="1" ht="10.35" customHeight="1" x14ac:dyDescent="0.3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 x14ac:dyDescent="0.3">
      <c r="B54" s="39"/>
      <c r="C54" s="142" t="s">
        <v>105</v>
      </c>
      <c r="D54" s="130"/>
      <c r="E54" s="130"/>
      <c r="F54" s="130"/>
      <c r="G54" s="130"/>
      <c r="H54" s="130"/>
      <c r="I54" s="143"/>
      <c r="J54" s="144" t="s">
        <v>106</v>
      </c>
      <c r="K54" s="145"/>
    </row>
    <row r="55" spans="2:47" s="1" customFormat="1" ht="10.35" customHeight="1" x14ac:dyDescent="0.3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 x14ac:dyDescent="0.3">
      <c r="B56" s="39"/>
      <c r="C56" s="146" t="s">
        <v>107</v>
      </c>
      <c r="D56" s="40"/>
      <c r="E56" s="40"/>
      <c r="F56" s="40"/>
      <c r="G56" s="40"/>
      <c r="H56" s="40"/>
      <c r="I56" s="116"/>
      <c r="J56" s="126">
        <f>J85</f>
        <v>0</v>
      </c>
      <c r="K56" s="43"/>
      <c r="AU56" s="22" t="s">
        <v>108</v>
      </c>
    </row>
    <row r="57" spans="2:47" s="7" customFormat="1" ht="24.95" customHeight="1" x14ac:dyDescent="0.3">
      <c r="B57" s="147"/>
      <c r="C57" s="148"/>
      <c r="D57" s="149" t="s">
        <v>109</v>
      </c>
      <c r="E57" s="150"/>
      <c r="F57" s="150"/>
      <c r="G57" s="150"/>
      <c r="H57" s="150"/>
      <c r="I57" s="151"/>
      <c r="J57" s="152">
        <f>J86</f>
        <v>0</v>
      </c>
      <c r="K57" s="153"/>
    </row>
    <row r="58" spans="2:47" s="8" customFormat="1" ht="19.899999999999999" customHeight="1" x14ac:dyDescent="0.3">
      <c r="B58" s="154"/>
      <c r="C58" s="155"/>
      <c r="D58" s="156" t="s">
        <v>329</v>
      </c>
      <c r="E58" s="157"/>
      <c r="F58" s="157"/>
      <c r="G58" s="157"/>
      <c r="H58" s="157"/>
      <c r="I58" s="158"/>
      <c r="J58" s="159">
        <f>J87</f>
        <v>0</v>
      </c>
      <c r="K58" s="160"/>
    </row>
    <row r="59" spans="2:47" s="8" customFormat="1" ht="19.899999999999999" customHeight="1" x14ac:dyDescent="0.3">
      <c r="B59" s="154"/>
      <c r="C59" s="155"/>
      <c r="D59" s="156" t="s">
        <v>110</v>
      </c>
      <c r="E59" s="157"/>
      <c r="F59" s="157"/>
      <c r="G59" s="157"/>
      <c r="H59" s="157"/>
      <c r="I59" s="158"/>
      <c r="J59" s="159">
        <f>J104</f>
        <v>0</v>
      </c>
      <c r="K59" s="160"/>
    </row>
    <row r="60" spans="2:47" s="8" customFormat="1" ht="19.899999999999999" customHeight="1" x14ac:dyDescent="0.3">
      <c r="B60" s="154"/>
      <c r="C60" s="155"/>
      <c r="D60" s="156" t="s">
        <v>112</v>
      </c>
      <c r="E60" s="157"/>
      <c r="F60" s="157"/>
      <c r="G60" s="157"/>
      <c r="H60" s="157"/>
      <c r="I60" s="158"/>
      <c r="J60" s="159">
        <f>J114</f>
        <v>0</v>
      </c>
      <c r="K60" s="160"/>
    </row>
    <row r="61" spans="2:47" s="7" customFormat="1" ht="24.95" customHeight="1" x14ac:dyDescent="0.3">
      <c r="B61" s="147"/>
      <c r="C61" s="148"/>
      <c r="D61" s="149" t="s">
        <v>114</v>
      </c>
      <c r="E61" s="150"/>
      <c r="F61" s="150"/>
      <c r="G61" s="150"/>
      <c r="H61" s="150"/>
      <c r="I61" s="151"/>
      <c r="J61" s="152">
        <f>J117</f>
        <v>0</v>
      </c>
      <c r="K61" s="153"/>
    </row>
    <row r="62" spans="2:47" s="8" customFormat="1" ht="19.899999999999999" customHeight="1" x14ac:dyDescent="0.3">
      <c r="B62" s="154"/>
      <c r="C62" s="155"/>
      <c r="D62" s="156" t="s">
        <v>115</v>
      </c>
      <c r="E62" s="157"/>
      <c r="F62" s="157"/>
      <c r="G62" s="157"/>
      <c r="H62" s="157"/>
      <c r="I62" s="158"/>
      <c r="J62" s="159">
        <f>J118</f>
        <v>0</v>
      </c>
      <c r="K62" s="160"/>
    </row>
    <row r="63" spans="2:47" s="8" customFormat="1" ht="19.899999999999999" customHeight="1" x14ac:dyDescent="0.3">
      <c r="B63" s="154"/>
      <c r="C63" s="155"/>
      <c r="D63" s="156" t="s">
        <v>116</v>
      </c>
      <c r="E63" s="157"/>
      <c r="F63" s="157"/>
      <c r="G63" s="157"/>
      <c r="H63" s="157"/>
      <c r="I63" s="158"/>
      <c r="J63" s="159">
        <f>J124</f>
        <v>0</v>
      </c>
      <c r="K63" s="160"/>
    </row>
    <row r="64" spans="2:47" s="7" customFormat="1" ht="24.95" customHeight="1" x14ac:dyDescent="0.3">
      <c r="B64" s="147"/>
      <c r="C64" s="148"/>
      <c r="D64" s="149" t="s">
        <v>118</v>
      </c>
      <c r="E64" s="150"/>
      <c r="F64" s="150"/>
      <c r="G64" s="150"/>
      <c r="H64" s="150"/>
      <c r="I64" s="151"/>
      <c r="J64" s="152">
        <f>J131</f>
        <v>0</v>
      </c>
      <c r="K64" s="153"/>
    </row>
    <row r="65" spans="2:12" s="8" customFormat="1" ht="19.899999999999999" customHeight="1" x14ac:dyDescent="0.3">
      <c r="B65" s="154"/>
      <c r="C65" s="155"/>
      <c r="D65" s="156" t="s">
        <v>119</v>
      </c>
      <c r="E65" s="157"/>
      <c r="F65" s="157"/>
      <c r="G65" s="157"/>
      <c r="H65" s="157"/>
      <c r="I65" s="158"/>
      <c r="J65" s="159">
        <f>J132</f>
        <v>0</v>
      </c>
      <c r="K65" s="160"/>
    </row>
    <row r="66" spans="2:12" s="1" customFormat="1" ht="21.75" customHeight="1" x14ac:dyDescent="0.3">
      <c r="B66" s="39"/>
      <c r="C66" s="40"/>
      <c r="D66" s="40"/>
      <c r="E66" s="40"/>
      <c r="F66" s="40"/>
      <c r="G66" s="40"/>
      <c r="H66" s="40"/>
      <c r="I66" s="116"/>
      <c r="J66" s="40"/>
      <c r="K66" s="43"/>
    </row>
    <row r="67" spans="2:12" s="1" customFormat="1" ht="6.95" customHeight="1" x14ac:dyDescent="0.3">
      <c r="B67" s="54"/>
      <c r="C67" s="55"/>
      <c r="D67" s="55"/>
      <c r="E67" s="55"/>
      <c r="F67" s="55"/>
      <c r="G67" s="55"/>
      <c r="H67" s="55"/>
      <c r="I67" s="137"/>
      <c r="J67" s="55"/>
      <c r="K67" s="56"/>
    </row>
    <row r="71" spans="2:12" s="1" customFormat="1" ht="6.95" customHeight="1" x14ac:dyDescent="0.3">
      <c r="B71" s="57"/>
      <c r="C71" s="58"/>
      <c r="D71" s="58"/>
      <c r="E71" s="58"/>
      <c r="F71" s="58"/>
      <c r="G71" s="58"/>
      <c r="H71" s="58"/>
      <c r="I71" s="140"/>
      <c r="J71" s="58"/>
      <c r="K71" s="58"/>
      <c r="L71" s="59"/>
    </row>
    <row r="72" spans="2:12" s="1" customFormat="1" ht="36.950000000000003" customHeight="1" x14ac:dyDescent="0.3">
      <c r="B72" s="39"/>
      <c r="C72" s="60" t="s">
        <v>120</v>
      </c>
      <c r="D72" s="61"/>
      <c r="E72" s="61"/>
      <c r="F72" s="61"/>
      <c r="G72" s="61"/>
      <c r="H72" s="61"/>
      <c r="I72" s="161"/>
      <c r="J72" s="61"/>
      <c r="K72" s="61"/>
      <c r="L72" s="59"/>
    </row>
    <row r="73" spans="2:12" s="1" customFormat="1" ht="6.95" customHeight="1" x14ac:dyDescent="0.3">
      <c r="B73" s="39"/>
      <c r="C73" s="61"/>
      <c r="D73" s="61"/>
      <c r="E73" s="61"/>
      <c r="F73" s="61"/>
      <c r="G73" s="61"/>
      <c r="H73" s="61"/>
      <c r="I73" s="161"/>
      <c r="J73" s="61"/>
      <c r="K73" s="61"/>
      <c r="L73" s="59"/>
    </row>
    <row r="74" spans="2:12" s="1" customFormat="1" ht="14.45" customHeight="1" x14ac:dyDescent="0.3">
      <c r="B74" s="39"/>
      <c r="C74" s="63" t="s">
        <v>18</v>
      </c>
      <c r="D74" s="61"/>
      <c r="E74" s="61"/>
      <c r="F74" s="61"/>
      <c r="G74" s="61"/>
      <c r="H74" s="61"/>
      <c r="I74" s="161"/>
      <c r="J74" s="61"/>
      <c r="K74" s="61"/>
      <c r="L74" s="59"/>
    </row>
    <row r="75" spans="2:12" s="1" customFormat="1" ht="16.5" customHeight="1" x14ac:dyDescent="0.3">
      <c r="B75" s="39"/>
      <c r="C75" s="61"/>
      <c r="D75" s="61"/>
      <c r="E75" s="363" t="str">
        <f>E7</f>
        <v>Terminál veřejné dopravy Chrudim - způsobilé hlavní náklady</v>
      </c>
      <c r="F75" s="364"/>
      <c r="G75" s="364"/>
      <c r="H75" s="364"/>
      <c r="I75" s="161"/>
      <c r="J75" s="61"/>
      <c r="K75" s="61"/>
      <c r="L75" s="59"/>
    </row>
    <row r="76" spans="2:12" s="1" customFormat="1" ht="14.45" customHeight="1" x14ac:dyDescent="0.3">
      <c r="B76" s="39"/>
      <c r="C76" s="63" t="s">
        <v>101</v>
      </c>
      <c r="D76" s="61"/>
      <c r="E76" s="61"/>
      <c r="F76" s="61"/>
      <c r="G76" s="61"/>
      <c r="H76" s="61"/>
      <c r="I76" s="161"/>
      <c r="J76" s="61"/>
      <c r="K76" s="61"/>
      <c r="L76" s="59"/>
    </row>
    <row r="77" spans="2:12" s="1" customFormat="1" ht="17.25" customHeight="1" x14ac:dyDescent="0.3">
      <c r="B77" s="39"/>
      <c r="C77" s="61"/>
      <c r="D77" s="61"/>
      <c r="E77" s="330" t="str">
        <f>E9</f>
        <v>004 - SO 905 Přístřešky na kola</v>
      </c>
      <c r="F77" s="365"/>
      <c r="G77" s="365"/>
      <c r="H77" s="365"/>
      <c r="I77" s="161"/>
      <c r="J77" s="61"/>
      <c r="K77" s="61"/>
      <c r="L77" s="59"/>
    </row>
    <row r="78" spans="2:12" s="1" customFormat="1" ht="6.95" customHeight="1" x14ac:dyDescent="0.3">
      <c r="B78" s="39"/>
      <c r="C78" s="61"/>
      <c r="D78" s="61"/>
      <c r="E78" s="61"/>
      <c r="F78" s="61"/>
      <c r="G78" s="61"/>
      <c r="H78" s="61"/>
      <c r="I78" s="161"/>
      <c r="J78" s="61"/>
      <c r="K78" s="61"/>
      <c r="L78" s="59"/>
    </row>
    <row r="79" spans="2:12" s="1" customFormat="1" ht="18" customHeight="1" x14ac:dyDescent="0.3">
      <c r="B79" s="39"/>
      <c r="C79" s="63" t="s">
        <v>23</v>
      </c>
      <c r="D79" s="61"/>
      <c r="E79" s="61"/>
      <c r="F79" s="162" t="str">
        <f>F12</f>
        <v xml:space="preserve"> </v>
      </c>
      <c r="G79" s="61"/>
      <c r="H79" s="61"/>
      <c r="I79" s="163" t="s">
        <v>25</v>
      </c>
      <c r="J79" s="71" t="str">
        <f>IF(J12="","",J12)</f>
        <v>26. 2. 2018</v>
      </c>
      <c r="K79" s="61"/>
      <c r="L79" s="59"/>
    </row>
    <row r="80" spans="2:12" s="1" customFormat="1" ht="6.95" customHeight="1" x14ac:dyDescent="0.3">
      <c r="B80" s="39"/>
      <c r="C80" s="61"/>
      <c r="D80" s="61"/>
      <c r="E80" s="61"/>
      <c r="F80" s="61"/>
      <c r="G80" s="61"/>
      <c r="H80" s="61"/>
      <c r="I80" s="161"/>
      <c r="J80" s="61"/>
      <c r="K80" s="61"/>
      <c r="L80" s="59"/>
    </row>
    <row r="81" spans="2:65" s="1" customFormat="1" ht="15" x14ac:dyDescent="0.3">
      <c r="B81" s="39"/>
      <c r="C81" s="63" t="s">
        <v>27</v>
      </c>
      <c r="D81" s="61"/>
      <c r="E81" s="61"/>
      <c r="F81" s="162" t="str">
        <f>E15</f>
        <v>Město Chrudim</v>
      </c>
      <c r="G81" s="61"/>
      <c r="H81" s="61"/>
      <c r="I81" s="163" t="s">
        <v>33</v>
      </c>
      <c r="J81" s="162" t="str">
        <f>E21</f>
        <v xml:space="preserve">Ateliér K2 </v>
      </c>
      <c r="K81" s="61"/>
      <c r="L81" s="59"/>
    </row>
    <row r="82" spans="2:65" s="1" customFormat="1" ht="14.45" customHeight="1" x14ac:dyDescent="0.3">
      <c r="B82" s="39"/>
      <c r="C82" s="63" t="s">
        <v>31</v>
      </c>
      <c r="D82" s="61"/>
      <c r="E82" s="61"/>
      <c r="F82" s="162" t="str">
        <f>IF(E18="","",E18)</f>
        <v/>
      </c>
      <c r="G82" s="61"/>
      <c r="H82" s="61"/>
      <c r="I82" s="161"/>
      <c r="J82" s="61"/>
      <c r="K82" s="61"/>
      <c r="L82" s="59"/>
    </row>
    <row r="83" spans="2:65" s="1" customFormat="1" ht="10.35" customHeight="1" x14ac:dyDescent="0.3">
      <c r="B83" s="39"/>
      <c r="C83" s="61"/>
      <c r="D83" s="61"/>
      <c r="E83" s="61"/>
      <c r="F83" s="61"/>
      <c r="G83" s="61"/>
      <c r="H83" s="61"/>
      <c r="I83" s="161"/>
      <c r="J83" s="61"/>
      <c r="K83" s="61"/>
      <c r="L83" s="59"/>
    </row>
    <row r="84" spans="2:65" s="9" customFormat="1" ht="29.25" customHeight="1" x14ac:dyDescent="0.3">
      <c r="B84" s="164"/>
      <c r="C84" s="165" t="s">
        <v>121</v>
      </c>
      <c r="D84" s="166" t="s">
        <v>57</v>
      </c>
      <c r="E84" s="166" t="s">
        <v>53</v>
      </c>
      <c r="F84" s="166" t="s">
        <v>122</v>
      </c>
      <c r="G84" s="166" t="s">
        <v>123</v>
      </c>
      <c r="H84" s="166" t="s">
        <v>124</v>
      </c>
      <c r="I84" s="167" t="s">
        <v>125</v>
      </c>
      <c r="J84" s="166" t="s">
        <v>106</v>
      </c>
      <c r="K84" s="168" t="s">
        <v>126</v>
      </c>
      <c r="L84" s="169"/>
      <c r="M84" s="79" t="s">
        <v>127</v>
      </c>
      <c r="N84" s="80" t="s">
        <v>42</v>
      </c>
      <c r="O84" s="80" t="s">
        <v>128</v>
      </c>
      <c r="P84" s="80" t="s">
        <v>129</v>
      </c>
      <c r="Q84" s="80" t="s">
        <v>130</v>
      </c>
      <c r="R84" s="80" t="s">
        <v>131</v>
      </c>
      <c r="S84" s="80" t="s">
        <v>132</v>
      </c>
      <c r="T84" s="81" t="s">
        <v>133</v>
      </c>
    </row>
    <row r="85" spans="2:65" s="1" customFormat="1" ht="29.25" customHeight="1" x14ac:dyDescent="0.35">
      <c r="B85" s="39"/>
      <c r="C85" s="85" t="s">
        <v>107</v>
      </c>
      <c r="D85" s="61"/>
      <c r="E85" s="61"/>
      <c r="F85" s="61"/>
      <c r="G85" s="61"/>
      <c r="H85" s="61"/>
      <c r="I85" s="161"/>
      <c r="J85" s="170">
        <f>BK85</f>
        <v>0</v>
      </c>
      <c r="K85" s="61"/>
      <c r="L85" s="59"/>
      <c r="M85" s="82"/>
      <c r="N85" s="83"/>
      <c r="O85" s="83"/>
      <c r="P85" s="171">
        <f>P86+P117+P131</f>
        <v>0</v>
      </c>
      <c r="Q85" s="83"/>
      <c r="R85" s="171">
        <f>R86+R117+R131</f>
        <v>15.210110999999998</v>
      </c>
      <c r="S85" s="83"/>
      <c r="T85" s="172">
        <f>T86+T117+T131</f>
        <v>0</v>
      </c>
      <c r="AT85" s="22" t="s">
        <v>71</v>
      </c>
      <c r="AU85" s="22" t="s">
        <v>108</v>
      </c>
      <c r="BK85" s="173">
        <f>BK86+BK117+BK131</f>
        <v>0</v>
      </c>
    </row>
    <row r="86" spans="2:65" s="10" customFormat="1" ht="37.35" customHeight="1" x14ac:dyDescent="0.35">
      <c r="B86" s="174"/>
      <c r="C86" s="175"/>
      <c r="D86" s="176" t="s">
        <v>71</v>
      </c>
      <c r="E86" s="177" t="s">
        <v>134</v>
      </c>
      <c r="F86" s="177" t="s">
        <v>135</v>
      </c>
      <c r="G86" s="175"/>
      <c r="H86" s="175"/>
      <c r="I86" s="178"/>
      <c r="J86" s="179">
        <f>BK86</f>
        <v>0</v>
      </c>
      <c r="K86" s="175"/>
      <c r="L86" s="180"/>
      <c r="M86" s="181"/>
      <c r="N86" s="182"/>
      <c r="O86" s="182"/>
      <c r="P86" s="183">
        <f>P87+P104+P114</f>
        <v>0</v>
      </c>
      <c r="Q86" s="182"/>
      <c r="R86" s="183">
        <f>R87+R104+R114</f>
        <v>13.876011999999998</v>
      </c>
      <c r="S86" s="182"/>
      <c r="T86" s="184">
        <f>T87+T104+T114</f>
        <v>0</v>
      </c>
      <c r="AR86" s="185" t="s">
        <v>80</v>
      </c>
      <c r="AT86" s="186" t="s">
        <v>71</v>
      </c>
      <c r="AU86" s="186" t="s">
        <v>72</v>
      </c>
      <c r="AY86" s="185" t="s">
        <v>136</v>
      </c>
      <c r="BK86" s="187">
        <f>BK87+BK104+BK114</f>
        <v>0</v>
      </c>
    </row>
    <row r="87" spans="2:65" s="10" customFormat="1" ht="19.899999999999999" customHeight="1" x14ac:dyDescent="0.3">
      <c r="B87" s="174"/>
      <c r="C87" s="175"/>
      <c r="D87" s="176" t="s">
        <v>71</v>
      </c>
      <c r="E87" s="188" t="s">
        <v>80</v>
      </c>
      <c r="F87" s="188" t="s">
        <v>330</v>
      </c>
      <c r="G87" s="175"/>
      <c r="H87" s="175"/>
      <c r="I87" s="178"/>
      <c r="J87" s="189">
        <f>BK87</f>
        <v>0</v>
      </c>
      <c r="K87" s="175"/>
      <c r="L87" s="180"/>
      <c r="M87" s="181"/>
      <c r="N87" s="182"/>
      <c r="O87" s="182"/>
      <c r="P87" s="183">
        <f>SUM(P88:P103)</f>
        <v>0</v>
      </c>
      <c r="Q87" s="182"/>
      <c r="R87" s="183">
        <f>SUM(R88:R103)</f>
        <v>0</v>
      </c>
      <c r="S87" s="182"/>
      <c r="T87" s="184">
        <f>SUM(T88:T103)</f>
        <v>0</v>
      </c>
      <c r="AR87" s="185" t="s">
        <v>80</v>
      </c>
      <c r="AT87" s="186" t="s">
        <v>71</v>
      </c>
      <c r="AU87" s="186" t="s">
        <v>80</v>
      </c>
      <c r="AY87" s="185" t="s">
        <v>136</v>
      </c>
      <c r="BK87" s="187">
        <f>SUM(BK88:BK103)</f>
        <v>0</v>
      </c>
    </row>
    <row r="88" spans="2:65" s="1" customFormat="1" ht="25.5" customHeight="1" x14ac:dyDescent="0.3">
      <c r="B88" s="39"/>
      <c r="C88" s="190" t="s">
        <v>80</v>
      </c>
      <c r="D88" s="190" t="s">
        <v>138</v>
      </c>
      <c r="E88" s="191" t="s">
        <v>465</v>
      </c>
      <c r="F88" s="192" t="s">
        <v>466</v>
      </c>
      <c r="G88" s="193" t="s">
        <v>160</v>
      </c>
      <c r="H88" s="194">
        <v>13.5</v>
      </c>
      <c r="I88" s="195"/>
      <c r="J88" s="196">
        <f>ROUND(I88*H88,2)</f>
        <v>0</v>
      </c>
      <c r="K88" s="192" t="s">
        <v>142</v>
      </c>
      <c r="L88" s="59"/>
      <c r="M88" s="197" t="s">
        <v>21</v>
      </c>
      <c r="N88" s="198" t="s">
        <v>43</v>
      </c>
      <c r="O88" s="40"/>
      <c r="P88" s="199">
        <f>O88*H88</f>
        <v>0</v>
      </c>
      <c r="Q88" s="199">
        <v>0</v>
      </c>
      <c r="R88" s="199">
        <f>Q88*H88</f>
        <v>0</v>
      </c>
      <c r="S88" s="199">
        <v>0</v>
      </c>
      <c r="T88" s="200">
        <f>S88*H88</f>
        <v>0</v>
      </c>
      <c r="AR88" s="22" t="s">
        <v>143</v>
      </c>
      <c r="AT88" s="22" t="s">
        <v>138</v>
      </c>
      <c r="AU88" s="22" t="s">
        <v>82</v>
      </c>
      <c r="AY88" s="22" t="s">
        <v>136</v>
      </c>
      <c r="BE88" s="201">
        <f>IF(N88="základní",J88,0)</f>
        <v>0</v>
      </c>
      <c r="BF88" s="201">
        <f>IF(N88="snížená",J88,0)</f>
        <v>0</v>
      </c>
      <c r="BG88" s="201">
        <f>IF(N88="zákl. přenesená",J88,0)</f>
        <v>0</v>
      </c>
      <c r="BH88" s="201">
        <f>IF(N88="sníž. přenesená",J88,0)</f>
        <v>0</v>
      </c>
      <c r="BI88" s="201">
        <f>IF(N88="nulová",J88,0)</f>
        <v>0</v>
      </c>
      <c r="BJ88" s="22" t="s">
        <v>80</v>
      </c>
      <c r="BK88" s="201">
        <f>ROUND(I88*H88,2)</f>
        <v>0</v>
      </c>
      <c r="BL88" s="22" t="s">
        <v>143</v>
      </c>
      <c r="BM88" s="22" t="s">
        <v>467</v>
      </c>
    </row>
    <row r="89" spans="2:65" s="11" customFormat="1" x14ac:dyDescent="0.3">
      <c r="B89" s="202"/>
      <c r="C89" s="203"/>
      <c r="D89" s="204" t="s">
        <v>145</v>
      </c>
      <c r="E89" s="205" t="s">
        <v>21</v>
      </c>
      <c r="F89" s="206" t="s">
        <v>468</v>
      </c>
      <c r="G89" s="203"/>
      <c r="H89" s="207">
        <v>13.5</v>
      </c>
      <c r="I89" s="208"/>
      <c r="J89" s="203"/>
      <c r="K89" s="203"/>
      <c r="L89" s="209"/>
      <c r="M89" s="210"/>
      <c r="N89" s="211"/>
      <c r="O89" s="211"/>
      <c r="P89" s="211"/>
      <c r="Q89" s="211"/>
      <c r="R89" s="211"/>
      <c r="S89" s="211"/>
      <c r="T89" s="212"/>
      <c r="AT89" s="213" t="s">
        <v>145</v>
      </c>
      <c r="AU89" s="213" t="s">
        <v>82</v>
      </c>
      <c r="AV89" s="11" t="s">
        <v>82</v>
      </c>
      <c r="AW89" s="11" t="s">
        <v>35</v>
      </c>
      <c r="AX89" s="11" t="s">
        <v>80</v>
      </c>
      <c r="AY89" s="213" t="s">
        <v>136</v>
      </c>
    </row>
    <row r="90" spans="2:65" s="1" customFormat="1" ht="25.5" customHeight="1" x14ac:dyDescent="0.3">
      <c r="B90" s="39"/>
      <c r="C90" s="190" t="s">
        <v>82</v>
      </c>
      <c r="D90" s="190" t="s">
        <v>138</v>
      </c>
      <c r="E90" s="191" t="s">
        <v>469</v>
      </c>
      <c r="F90" s="192" t="s">
        <v>470</v>
      </c>
      <c r="G90" s="193" t="s">
        <v>160</v>
      </c>
      <c r="H90" s="194">
        <v>13.5</v>
      </c>
      <c r="I90" s="195"/>
      <c r="J90" s="196">
        <f>ROUND(I90*H90,2)</f>
        <v>0</v>
      </c>
      <c r="K90" s="192" t="s">
        <v>142</v>
      </c>
      <c r="L90" s="59"/>
      <c r="M90" s="197" t="s">
        <v>21</v>
      </c>
      <c r="N90" s="198" t="s">
        <v>43</v>
      </c>
      <c r="O90" s="40"/>
      <c r="P90" s="199">
        <f>O90*H90</f>
        <v>0</v>
      </c>
      <c r="Q90" s="199">
        <v>0</v>
      </c>
      <c r="R90" s="199">
        <f>Q90*H90</f>
        <v>0</v>
      </c>
      <c r="S90" s="199">
        <v>0</v>
      </c>
      <c r="T90" s="200">
        <f>S90*H90</f>
        <v>0</v>
      </c>
      <c r="AR90" s="22" t="s">
        <v>143</v>
      </c>
      <c r="AT90" s="22" t="s">
        <v>138</v>
      </c>
      <c r="AU90" s="22" t="s">
        <v>82</v>
      </c>
      <c r="AY90" s="22" t="s">
        <v>136</v>
      </c>
      <c r="BE90" s="201">
        <f>IF(N90="základní",J90,0)</f>
        <v>0</v>
      </c>
      <c r="BF90" s="201">
        <f>IF(N90="snížená",J90,0)</f>
        <v>0</v>
      </c>
      <c r="BG90" s="201">
        <f>IF(N90="zákl. přenesená",J90,0)</f>
        <v>0</v>
      </c>
      <c r="BH90" s="201">
        <f>IF(N90="sníž. přenesená",J90,0)</f>
        <v>0</v>
      </c>
      <c r="BI90" s="201">
        <f>IF(N90="nulová",J90,0)</f>
        <v>0</v>
      </c>
      <c r="BJ90" s="22" t="s">
        <v>80</v>
      </c>
      <c r="BK90" s="201">
        <f>ROUND(I90*H90,2)</f>
        <v>0</v>
      </c>
      <c r="BL90" s="22" t="s">
        <v>143</v>
      </c>
      <c r="BM90" s="22" t="s">
        <v>471</v>
      </c>
    </row>
    <row r="91" spans="2:65" s="1" customFormat="1" ht="38.25" customHeight="1" x14ac:dyDescent="0.3">
      <c r="B91" s="39"/>
      <c r="C91" s="190" t="s">
        <v>151</v>
      </c>
      <c r="D91" s="190" t="s">
        <v>138</v>
      </c>
      <c r="E91" s="191" t="s">
        <v>339</v>
      </c>
      <c r="F91" s="192" t="s">
        <v>340</v>
      </c>
      <c r="G91" s="193" t="s">
        <v>160</v>
      </c>
      <c r="H91" s="194">
        <v>7.4359999999999999</v>
      </c>
      <c r="I91" s="195"/>
      <c r="J91" s="196">
        <f>ROUND(I91*H91,2)</f>
        <v>0</v>
      </c>
      <c r="K91" s="192" t="s">
        <v>142</v>
      </c>
      <c r="L91" s="59"/>
      <c r="M91" s="197" t="s">
        <v>21</v>
      </c>
      <c r="N91" s="198" t="s">
        <v>43</v>
      </c>
      <c r="O91" s="40"/>
      <c r="P91" s="199">
        <f>O91*H91</f>
        <v>0</v>
      </c>
      <c r="Q91" s="199">
        <v>0</v>
      </c>
      <c r="R91" s="199">
        <f>Q91*H91</f>
        <v>0</v>
      </c>
      <c r="S91" s="199">
        <v>0</v>
      </c>
      <c r="T91" s="200">
        <f>S91*H91</f>
        <v>0</v>
      </c>
      <c r="AR91" s="22" t="s">
        <v>143</v>
      </c>
      <c r="AT91" s="22" t="s">
        <v>138</v>
      </c>
      <c r="AU91" s="22" t="s">
        <v>82</v>
      </c>
      <c r="AY91" s="22" t="s">
        <v>136</v>
      </c>
      <c r="BE91" s="201">
        <f>IF(N91="základní",J91,0)</f>
        <v>0</v>
      </c>
      <c r="BF91" s="201">
        <f>IF(N91="snížená",J91,0)</f>
        <v>0</v>
      </c>
      <c r="BG91" s="201">
        <f>IF(N91="zákl. přenesená",J91,0)</f>
        <v>0</v>
      </c>
      <c r="BH91" s="201">
        <f>IF(N91="sníž. přenesená",J91,0)</f>
        <v>0</v>
      </c>
      <c r="BI91" s="201">
        <f>IF(N91="nulová",J91,0)</f>
        <v>0</v>
      </c>
      <c r="BJ91" s="22" t="s">
        <v>80</v>
      </c>
      <c r="BK91" s="201">
        <f>ROUND(I91*H91,2)</f>
        <v>0</v>
      </c>
      <c r="BL91" s="22" t="s">
        <v>143</v>
      </c>
      <c r="BM91" s="22" t="s">
        <v>472</v>
      </c>
    </row>
    <row r="92" spans="2:65" s="11" customFormat="1" x14ac:dyDescent="0.3">
      <c r="B92" s="202"/>
      <c r="C92" s="203"/>
      <c r="D92" s="204" t="s">
        <v>145</v>
      </c>
      <c r="E92" s="205" t="s">
        <v>21</v>
      </c>
      <c r="F92" s="206" t="s">
        <v>468</v>
      </c>
      <c r="G92" s="203"/>
      <c r="H92" s="207">
        <v>13.5</v>
      </c>
      <c r="I92" s="208"/>
      <c r="J92" s="203"/>
      <c r="K92" s="203"/>
      <c r="L92" s="209"/>
      <c r="M92" s="210"/>
      <c r="N92" s="211"/>
      <c r="O92" s="211"/>
      <c r="P92" s="211"/>
      <c r="Q92" s="211"/>
      <c r="R92" s="211"/>
      <c r="S92" s="211"/>
      <c r="T92" s="212"/>
      <c r="AT92" s="213" t="s">
        <v>145</v>
      </c>
      <c r="AU92" s="213" t="s">
        <v>82</v>
      </c>
      <c r="AV92" s="11" t="s">
        <v>82</v>
      </c>
      <c r="AW92" s="11" t="s">
        <v>35</v>
      </c>
      <c r="AX92" s="11" t="s">
        <v>72</v>
      </c>
      <c r="AY92" s="213" t="s">
        <v>136</v>
      </c>
    </row>
    <row r="93" spans="2:65" s="11" customFormat="1" x14ac:dyDescent="0.3">
      <c r="B93" s="202"/>
      <c r="C93" s="203"/>
      <c r="D93" s="204" t="s">
        <v>145</v>
      </c>
      <c r="E93" s="205" t="s">
        <v>21</v>
      </c>
      <c r="F93" s="206" t="s">
        <v>473</v>
      </c>
      <c r="G93" s="203"/>
      <c r="H93" s="207">
        <v>-1.2</v>
      </c>
      <c r="I93" s="208"/>
      <c r="J93" s="203"/>
      <c r="K93" s="203"/>
      <c r="L93" s="209"/>
      <c r="M93" s="210"/>
      <c r="N93" s="211"/>
      <c r="O93" s="211"/>
      <c r="P93" s="211"/>
      <c r="Q93" s="211"/>
      <c r="R93" s="211"/>
      <c r="S93" s="211"/>
      <c r="T93" s="212"/>
      <c r="AT93" s="213" t="s">
        <v>145</v>
      </c>
      <c r="AU93" s="213" t="s">
        <v>82</v>
      </c>
      <c r="AV93" s="11" t="s">
        <v>82</v>
      </c>
      <c r="AW93" s="11" t="s">
        <v>35</v>
      </c>
      <c r="AX93" s="11" t="s">
        <v>72</v>
      </c>
      <c r="AY93" s="213" t="s">
        <v>136</v>
      </c>
    </row>
    <row r="94" spans="2:65" s="11" customFormat="1" x14ac:dyDescent="0.3">
      <c r="B94" s="202"/>
      <c r="C94" s="203"/>
      <c r="D94" s="204" t="s">
        <v>145</v>
      </c>
      <c r="E94" s="205" t="s">
        <v>21</v>
      </c>
      <c r="F94" s="206" t="s">
        <v>474</v>
      </c>
      <c r="G94" s="203"/>
      <c r="H94" s="207">
        <v>-0.86399999999999999</v>
      </c>
      <c r="I94" s="208"/>
      <c r="J94" s="203"/>
      <c r="K94" s="203"/>
      <c r="L94" s="209"/>
      <c r="M94" s="210"/>
      <c r="N94" s="211"/>
      <c r="O94" s="211"/>
      <c r="P94" s="211"/>
      <c r="Q94" s="211"/>
      <c r="R94" s="211"/>
      <c r="S94" s="211"/>
      <c r="T94" s="212"/>
      <c r="AT94" s="213" t="s">
        <v>145</v>
      </c>
      <c r="AU94" s="213" t="s">
        <v>82</v>
      </c>
      <c r="AV94" s="11" t="s">
        <v>82</v>
      </c>
      <c r="AW94" s="11" t="s">
        <v>35</v>
      </c>
      <c r="AX94" s="11" t="s">
        <v>72</v>
      </c>
      <c r="AY94" s="213" t="s">
        <v>136</v>
      </c>
    </row>
    <row r="95" spans="2:65" s="11" customFormat="1" x14ac:dyDescent="0.3">
      <c r="B95" s="202"/>
      <c r="C95" s="203"/>
      <c r="D95" s="204" t="s">
        <v>145</v>
      </c>
      <c r="E95" s="205" t="s">
        <v>21</v>
      </c>
      <c r="F95" s="206" t="s">
        <v>475</v>
      </c>
      <c r="G95" s="203"/>
      <c r="H95" s="207">
        <v>-4</v>
      </c>
      <c r="I95" s="208"/>
      <c r="J95" s="203"/>
      <c r="K95" s="203"/>
      <c r="L95" s="209"/>
      <c r="M95" s="210"/>
      <c r="N95" s="211"/>
      <c r="O95" s="211"/>
      <c r="P95" s="211"/>
      <c r="Q95" s="211"/>
      <c r="R95" s="211"/>
      <c r="S95" s="211"/>
      <c r="T95" s="212"/>
      <c r="AT95" s="213" t="s">
        <v>145</v>
      </c>
      <c r="AU95" s="213" t="s">
        <v>82</v>
      </c>
      <c r="AV95" s="11" t="s">
        <v>82</v>
      </c>
      <c r="AW95" s="11" t="s">
        <v>35</v>
      </c>
      <c r="AX95" s="11" t="s">
        <v>72</v>
      </c>
      <c r="AY95" s="213" t="s">
        <v>136</v>
      </c>
    </row>
    <row r="96" spans="2:65" s="12" customFormat="1" x14ac:dyDescent="0.3">
      <c r="B96" s="224"/>
      <c r="C96" s="225"/>
      <c r="D96" s="204" t="s">
        <v>145</v>
      </c>
      <c r="E96" s="226" t="s">
        <v>21</v>
      </c>
      <c r="F96" s="227" t="s">
        <v>164</v>
      </c>
      <c r="G96" s="225"/>
      <c r="H96" s="228">
        <v>7.4359999999999999</v>
      </c>
      <c r="I96" s="229"/>
      <c r="J96" s="225"/>
      <c r="K96" s="225"/>
      <c r="L96" s="230"/>
      <c r="M96" s="231"/>
      <c r="N96" s="232"/>
      <c r="O96" s="232"/>
      <c r="P96" s="232"/>
      <c r="Q96" s="232"/>
      <c r="R96" s="232"/>
      <c r="S96" s="232"/>
      <c r="T96" s="233"/>
      <c r="AT96" s="234" t="s">
        <v>145</v>
      </c>
      <c r="AU96" s="234" t="s">
        <v>82</v>
      </c>
      <c r="AV96" s="12" t="s">
        <v>143</v>
      </c>
      <c r="AW96" s="12" t="s">
        <v>35</v>
      </c>
      <c r="AX96" s="12" t="s">
        <v>80</v>
      </c>
      <c r="AY96" s="234" t="s">
        <v>136</v>
      </c>
    </row>
    <row r="97" spans="2:65" s="1" customFormat="1" ht="51" customHeight="1" x14ac:dyDescent="0.3">
      <c r="B97" s="39"/>
      <c r="C97" s="190" t="s">
        <v>143</v>
      </c>
      <c r="D97" s="190" t="s">
        <v>138</v>
      </c>
      <c r="E97" s="191" t="s">
        <v>344</v>
      </c>
      <c r="F97" s="192" t="s">
        <v>345</v>
      </c>
      <c r="G97" s="193" t="s">
        <v>160</v>
      </c>
      <c r="H97" s="194">
        <v>74.36</v>
      </c>
      <c r="I97" s="195"/>
      <c r="J97" s="196">
        <f>ROUND(I97*H97,2)</f>
        <v>0</v>
      </c>
      <c r="K97" s="192" t="s">
        <v>142</v>
      </c>
      <c r="L97" s="59"/>
      <c r="M97" s="197" t="s">
        <v>21</v>
      </c>
      <c r="N97" s="198" t="s">
        <v>43</v>
      </c>
      <c r="O97" s="40"/>
      <c r="P97" s="199">
        <f>O97*H97</f>
        <v>0</v>
      </c>
      <c r="Q97" s="199">
        <v>0</v>
      </c>
      <c r="R97" s="199">
        <f>Q97*H97</f>
        <v>0</v>
      </c>
      <c r="S97" s="199">
        <v>0</v>
      </c>
      <c r="T97" s="200">
        <f>S97*H97</f>
        <v>0</v>
      </c>
      <c r="AR97" s="22" t="s">
        <v>143</v>
      </c>
      <c r="AT97" s="22" t="s">
        <v>138</v>
      </c>
      <c r="AU97" s="22" t="s">
        <v>82</v>
      </c>
      <c r="AY97" s="22" t="s">
        <v>136</v>
      </c>
      <c r="BE97" s="201">
        <f>IF(N97="základní",J97,0)</f>
        <v>0</v>
      </c>
      <c r="BF97" s="201">
        <f>IF(N97="snížená",J97,0)</f>
        <v>0</v>
      </c>
      <c r="BG97" s="201">
        <f>IF(N97="zákl. přenesená",J97,0)</f>
        <v>0</v>
      </c>
      <c r="BH97" s="201">
        <f>IF(N97="sníž. přenesená",J97,0)</f>
        <v>0</v>
      </c>
      <c r="BI97" s="201">
        <f>IF(N97="nulová",J97,0)</f>
        <v>0</v>
      </c>
      <c r="BJ97" s="22" t="s">
        <v>80</v>
      </c>
      <c r="BK97" s="201">
        <f>ROUND(I97*H97,2)</f>
        <v>0</v>
      </c>
      <c r="BL97" s="22" t="s">
        <v>143</v>
      </c>
      <c r="BM97" s="22" t="s">
        <v>476</v>
      </c>
    </row>
    <row r="98" spans="2:65" s="11" customFormat="1" x14ac:dyDescent="0.3">
      <c r="B98" s="202"/>
      <c r="C98" s="203"/>
      <c r="D98" s="204" t="s">
        <v>145</v>
      </c>
      <c r="E98" s="203"/>
      <c r="F98" s="206" t="s">
        <v>477</v>
      </c>
      <c r="G98" s="203"/>
      <c r="H98" s="207">
        <v>74.36</v>
      </c>
      <c r="I98" s="208"/>
      <c r="J98" s="203"/>
      <c r="K98" s="203"/>
      <c r="L98" s="209"/>
      <c r="M98" s="210"/>
      <c r="N98" s="211"/>
      <c r="O98" s="211"/>
      <c r="P98" s="211"/>
      <c r="Q98" s="211"/>
      <c r="R98" s="211"/>
      <c r="S98" s="211"/>
      <c r="T98" s="212"/>
      <c r="AT98" s="213" t="s">
        <v>145</v>
      </c>
      <c r="AU98" s="213" t="s">
        <v>82</v>
      </c>
      <c r="AV98" s="11" t="s">
        <v>82</v>
      </c>
      <c r="AW98" s="11" t="s">
        <v>6</v>
      </c>
      <c r="AX98" s="11" t="s">
        <v>80</v>
      </c>
      <c r="AY98" s="213" t="s">
        <v>136</v>
      </c>
    </row>
    <row r="99" spans="2:65" s="1" customFormat="1" ht="25.5" customHeight="1" x14ac:dyDescent="0.3">
      <c r="B99" s="39"/>
      <c r="C99" s="190" t="s">
        <v>156</v>
      </c>
      <c r="D99" s="190" t="s">
        <v>138</v>
      </c>
      <c r="E99" s="191" t="s">
        <v>348</v>
      </c>
      <c r="F99" s="192" t="s">
        <v>349</v>
      </c>
      <c r="G99" s="193" t="s">
        <v>160</v>
      </c>
      <c r="H99" s="194">
        <v>7.4359999999999999</v>
      </c>
      <c r="I99" s="195"/>
      <c r="J99" s="196">
        <f>ROUND(I99*H99,2)</f>
        <v>0</v>
      </c>
      <c r="K99" s="192" t="s">
        <v>142</v>
      </c>
      <c r="L99" s="59"/>
      <c r="M99" s="197" t="s">
        <v>21</v>
      </c>
      <c r="N99" s="198" t="s">
        <v>43</v>
      </c>
      <c r="O99" s="40"/>
      <c r="P99" s="199">
        <f>O99*H99</f>
        <v>0</v>
      </c>
      <c r="Q99" s="199">
        <v>0</v>
      </c>
      <c r="R99" s="199">
        <f>Q99*H99</f>
        <v>0</v>
      </c>
      <c r="S99" s="199">
        <v>0</v>
      </c>
      <c r="T99" s="200">
        <f>S99*H99</f>
        <v>0</v>
      </c>
      <c r="AR99" s="22" t="s">
        <v>143</v>
      </c>
      <c r="AT99" s="22" t="s">
        <v>138</v>
      </c>
      <c r="AU99" s="22" t="s">
        <v>82</v>
      </c>
      <c r="AY99" s="22" t="s">
        <v>136</v>
      </c>
      <c r="BE99" s="201">
        <f>IF(N99="základní",J99,0)</f>
        <v>0</v>
      </c>
      <c r="BF99" s="201">
        <f>IF(N99="snížená",J99,0)</f>
        <v>0</v>
      </c>
      <c r="BG99" s="201">
        <f>IF(N99="zákl. přenesená",J99,0)</f>
        <v>0</v>
      </c>
      <c r="BH99" s="201">
        <f>IF(N99="sníž. přenesená",J99,0)</f>
        <v>0</v>
      </c>
      <c r="BI99" s="201">
        <f>IF(N99="nulová",J99,0)</f>
        <v>0</v>
      </c>
      <c r="BJ99" s="22" t="s">
        <v>80</v>
      </c>
      <c r="BK99" s="201">
        <f>ROUND(I99*H99,2)</f>
        <v>0</v>
      </c>
      <c r="BL99" s="22" t="s">
        <v>143</v>
      </c>
      <c r="BM99" s="22" t="s">
        <v>478</v>
      </c>
    </row>
    <row r="100" spans="2:65" s="11" customFormat="1" x14ac:dyDescent="0.3">
      <c r="B100" s="202"/>
      <c r="C100" s="203"/>
      <c r="D100" s="204" t="s">
        <v>145</v>
      </c>
      <c r="E100" s="205" t="s">
        <v>21</v>
      </c>
      <c r="F100" s="206" t="s">
        <v>479</v>
      </c>
      <c r="G100" s="203"/>
      <c r="H100" s="207">
        <v>7.4359999999999999</v>
      </c>
      <c r="I100" s="208"/>
      <c r="J100" s="203"/>
      <c r="K100" s="203"/>
      <c r="L100" s="209"/>
      <c r="M100" s="210"/>
      <c r="N100" s="211"/>
      <c r="O100" s="211"/>
      <c r="P100" s="211"/>
      <c r="Q100" s="211"/>
      <c r="R100" s="211"/>
      <c r="S100" s="211"/>
      <c r="T100" s="212"/>
      <c r="AT100" s="213" t="s">
        <v>145</v>
      </c>
      <c r="AU100" s="213" t="s">
        <v>82</v>
      </c>
      <c r="AV100" s="11" t="s">
        <v>82</v>
      </c>
      <c r="AW100" s="11" t="s">
        <v>35</v>
      </c>
      <c r="AX100" s="11" t="s">
        <v>80</v>
      </c>
      <c r="AY100" s="213" t="s">
        <v>136</v>
      </c>
    </row>
    <row r="101" spans="2:65" s="1" customFormat="1" ht="25.5" customHeight="1" x14ac:dyDescent="0.3">
      <c r="B101" s="39"/>
      <c r="C101" s="190" t="s">
        <v>166</v>
      </c>
      <c r="D101" s="190" t="s">
        <v>138</v>
      </c>
      <c r="E101" s="191" t="s">
        <v>351</v>
      </c>
      <c r="F101" s="192" t="s">
        <v>352</v>
      </c>
      <c r="G101" s="193" t="s">
        <v>247</v>
      </c>
      <c r="H101" s="194">
        <v>14.872</v>
      </c>
      <c r="I101" s="195"/>
      <c r="J101" s="196">
        <f>ROUND(I101*H101,2)</f>
        <v>0</v>
      </c>
      <c r="K101" s="192" t="s">
        <v>142</v>
      </c>
      <c r="L101" s="59"/>
      <c r="M101" s="197" t="s">
        <v>21</v>
      </c>
      <c r="N101" s="198" t="s">
        <v>43</v>
      </c>
      <c r="O101" s="40"/>
      <c r="P101" s="199">
        <f>O101*H101</f>
        <v>0</v>
      </c>
      <c r="Q101" s="199">
        <v>0</v>
      </c>
      <c r="R101" s="199">
        <f>Q101*H101</f>
        <v>0</v>
      </c>
      <c r="S101" s="199">
        <v>0</v>
      </c>
      <c r="T101" s="200">
        <f>S101*H101</f>
        <v>0</v>
      </c>
      <c r="AR101" s="22" t="s">
        <v>143</v>
      </c>
      <c r="AT101" s="22" t="s">
        <v>138</v>
      </c>
      <c r="AU101" s="22" t="s">
        <v>82</v>
      </c>
      <c r="AY101" s="22" t="s">
        <v>136</v>
      </c>
      <c r="BE101" s="201">
        <f>IF(N101="základní",J101,0)</f>
        <v>0</v>
      </c>
      <c r="BF101" s="201">
        <f>IF(N101="snížená",J101,0)</f>
        <v>0</v>
      </c>
      <c r="BG101" s="201">
        <f>IF(N101="zákl. přenesená",J101,0)</f>
        <v>0</v>
      </c>
      <c r="BH101" s="201">
        <f>IF(N101="sníž. přenesená",J101,0)</f>
        <v>0</v>
      </c>
      <c r="BI101" s="201">
        <f>IF(N101="nulová",J101,0)</f>
        <v>0</v>
      </c>
      <c r="BJ101" s="22" t="s">
        <v>80</v>
      </c>
      <c r="BK101" s="201">
        <f>ROUND(I101*H101,2)</f>
        <v>0</v>
      </c>
      <c r="BL101" s="22" t="s">
        <v>143</v>
      </c>
      <c r="BM101" s="22" t="s">
        <v>480</v>
      </c>
    </row>
    <row r="102" spans="2:65" s="11" customFormat="1" x14ac:dyDescent="0.3">
      <c r="B102" s="202"/>
      <c r="C102" s="203"/>
      <c r="D102" s="204" t="s">
        <v>145</v>
      </c>
      <c r="E102" s="205" t="s">
        <v>21</v>
      </c>
      <c r="F102" s="206" t="s">
        <v>481</v>
      </c>
      <c r="G102" s="203"/>
      <c r="H102" s="207">
        <v>14.872</v>
      </c>
      <c r="I102" s="208"/>
      <c r="J102" s="203"/>
      <c r="K102" s="203"/>
      <c r="L102" s="209"/>
      <c r="M102" s="210"/>
      <c r="N102" s="211"/>
      <c r="O102" s="211"/>
      <c r="P102" s="211"/>
      <c r="Q102" s="211"/>
      <c r="R102" s="211"/>
      <c r="S102" s="211"/>
      <c r="T102" s="212"/>
      <c r="AT102" s="213" t="s">
        <v>145</v>
      </c>
      <c r="AU102" s="213" t="s">
        <v>82</v>
      </c>
      <c r="AV102" s="11" t="s">
        <v>82</v>
      </c>
      <c r="AW102" s="11" t="s">
        <v>35</v>
      </c>
      <c r="AX102" s="11" t="s">
        <v>80</v>
      </c>
      <c r="AY102" s="213" t="s">
        <v>136</v>
      </c>
    </row>
    <row r="103" spans="2:65" s="1" customFormat="1" ht="25.5" customHeight="1" x14ac:dyDescent="0.3">
      <c r="B103" s="39"/>
      <c r="C103" s="190" t="s">
        <v>171</v>
      </c>
      <c r="D103" s="190" t="s">
        <v>138</v>
      </c>
      <c r="E103" s="191" t="s">
        <v>355</v>
      </c>
      <c r="F103" s="192" t="s">
        <v>356</v>
      </c>
      <c r="G103" s="193" t="s">
        <v>160</v>
      </c>
      <c r="H103" s="194">
        <v>8.3000000000000007</v>
      </c>
      <c r="I103" s="195"/>
      <c r="J103" s="196">
        <f>ROUND(I103*H103,2)</f>
        <v>0</v>
      </c>
      <c r="K103" s="192" t="s">
        <v>142</v>
      </c>
      <c r="L103" s="59"/>
      <c r="M103" s="197" t="s">
        <v>21</v>
      </c>
      <c r="N103" s="198" t="s">
        <v>43</v>
      </c>
      <c r="O103" s="40"/>
      <c r="P103" s="199">
        <f>O103*H103</f>
        <v>0</v>
      </c>
      <c r="Q103" s="199">
        <v>0</v>
      </c>
      <c r="R103" s="199">
        <f>Q103*H103</f>
        <v>0</v>
      </c>
      <c r="S103" s="199">
        <v>0</v>
      </c>
      <c r="T103" s="200">
        <f>S103*H103</f>
        <v>0</v>
      </c>
      <c r="AR103" s="22" t="s">
        <v>143</v>
      </c>
      <c r="AT103" s="22" t="s">
        <v>138</v>
      </c>
      <c r="AU103" s="22" t="s">
        <v>82</v>
      </c>
      <c r="AY103" s="22" t="s">
        <v>136</v>
      </c>
      <c r="BE103" s="201">
        <f>IF(N103="základní",J103,0)</f>
        <v>0</v>
      </c>
      <c r="BF103" s="201">
        <f>IF(N103="snížená",J103,0)</f>
        <v>0</v>
      </c>
      <c r="BG103" s="201">
        <f>IF(N103="zákl. přenesená",J103,0)</f>
        <v>0</v>
      </c>
      <c r="BH103" s="201">
        <f>IF(N103="sníž. přenesená",J103,0)</f>
        <v>0</v>
      </c>
      <c r="BI103" s="201">
        <f>IF(N103="nulová",J103,0)</f>
        <v>0</v>
      </c>
      <c r="BJ103" s="22" t="s">
        <v>80</v>
      </c>
      <c r="BK103" s="201">
        <f>ROUND(I103*H103,2)</f>
        <v>0</v>
      </c>
      <c r="BL103" s="22" t="s">
        <v>143</v>
      </c>
      <c r="BM103" s="22" t="s">
        <v>482</v>
      </c>
    </row>
    <row r="104" spans="2:65" s="10" customFormat="1" ht="29.85" customHeight="1" x14ac:dyDescent="0.3">
      <c r="B104" s="174"/>
      <c r="C104" s="175"/>
      <c r="D104" s="176" t="s">
        <v>71</v>
      </c>
      <c r="E104" s="188" t="s">
        <v>82</v>
      </c>
      <c r="F104" s="188" t="s">
        <v>137</v>
      </c>
      <c r="G104" s="175"/>
      <c r="H104" s="175"/>
      <c r="I104" s="178"/>
      <c r="J104" s="189">
        <f>BK104</f>
        <v>0</v>
      </c>
      <c r="K104" s="175"/>
      <c r="L104" s="180"/>
      <c r="M104" s="181"/>
      <c r="N104" s="182"/>
      <c r="O104" s="182"/>
      <c r="P104" s="183">
        <f>SUM(P105:P113)</f>
        <v>0</v>
      </c>
      <c r="Q104" s="182"/>
      <c r="R104" s="183">
        <f>SUM(R105:R113)</f>
        <v>13.876011999999998</v>
      </c>
      <c r="S104" s="182"/>
      <c r="T104" s="184">
        <f>SUM(T105:T113)</f>
        <v>0</v>
      </c>
      <c r="AR104" s="185" t="s">
        <v>80</v>
      </c>
      <c r="AT104" s="186" t="s">
        <v>71</v>
      </c>
      <c r="AU104" s="186" t="s">
        <v>80</v>
      </c>
      <c r="AY104" s="185" t="s">
        <v>136</v>
      </c>
      <c r="BK104" s="187">
        <f>SUM(BK105:BK113)</f>
        <v>0</v>
      </c>
    </row>
    <row r="105" spans="2:65" s="1" customFormat="1" ht="25.5" customHeight="1" x14ac:dyDescent="0.3">
      <c r="B105" s="39"/>
      <c r="C105" s="190" t="s">
        <v>161</v>
      </c>
      <c r="D105" s="190" t="s">
        <v>138</v>
      </c>
      <c r="E105" s="191" t="s">
        <v>167</v>
      </c>
      <c r="F105" s="192" t="s">
        <v>168</v>
      </c>
      <c r="G105" s="193" t="s">
        <v>160</v>
      </c>
      <c r="H105" s="194">
        <v>1.5</v>
      </c>
      <c r="I105" s="195"/>
      <c r="J105" s="196">
        <f>ROUND(I105*H105,2)</f>
        <v>0</v>
      </c>
      <c r="K105" s="192" t="s">
        <v>142</v>
      </c>
      <c r="L105" s="59"/>
      <c r="M105" s="197" t="s">
        <v>21</v>
      </c>
      <c r="N105" s="198" t="s">
        <v>43</v>
      </c>
      <c r="O105" s="40"/>
      <c r="P105" s="199">
        <f>O105*H105</f>
        <v>0</v>
      </c>
      <c r="Q105" s="199">
        <v>2.2563399999999998</v>
      </c>
      <c r="R105" s="199">
        <f>Q105*H105</f>
        <v>3.3845099999999997</v>
      </c>
      <c r="S105" s="199">
        <v>0</v>
      </c>
      <c r="T105" s="200">
        <f>S105*H105</f>
        <v>0</v>
      </c>
      <c r="AR105" s="22" t="s">
        <v>143</v>
      </c>
      <c r="AT105" s="22" t="s">
        <v>138</v>
      </c>
      <c r="AU105" s="22" t="s">
        <v>82</v>
      </c>
      <c r="AY105" s="22" t="s">
        <v>136</v>
      </c>
      <c r="BE105" s="201">
        <f>IF(N105="základní",J105,0)</f>
        <v>0</v>
      </c>
      <c r="BF105" s="201">
        <f>IF(N105="snížená",J105,0)</f>
        <v>0</v>
      </c>
      <c r="BG105" s="201">
        <f>IF(N105="zákl. přenesená",J105,0)</f>
        <v>0</v>
      </c>
      <c r="BH105" s="201">
        <f>IF(N105="sníž. přenesená",J105,0)</f>
        <v>0</v>
      </c>
      <c r="BI105" s="201">
        <f>IF(N105="nulová",J105,0)</f>
        <v>0</v>
      </c>
      <c r="BJ105" s="22" t="s">
        <v>80</v>
      </c>
      <c r="BK105" s="201">
        <f>ROUND(I105*H105,2)</f>
        <v>0</v>
      </c>
      <c r="BL105" s="22" t="s">
        <v>143</v>
      </c>
      <c r="BM105" s="22" t="s">
        <v>483</v>
      </c>
    </row>
    <row r="106" spans="2:65" s="11" customFormat="1" x14ac:dyDescent="0.3">
      <c r="B106" s="202"/>
      <c r="C106" s="203"/>
      <c r="D106" s="204" t="s">
        <v>145</v>
      </c>
      <c r="E106" s="205" t="s">
        <v>21</v>
      </c>
      <c r="F106" s="206" t="s">
        <v>484</v>
      </c>
      <c r="G106" s="203"/>
      <c r="H106" s="207">
        <v>1.5</v>
      </c>
      <c r="I106" s="208"/>
      <c r="J106" s="203"/>
      <c r="K106" s="203"/>
      <c r="L106" s="209"/>
      <c r="M106" s="210"/>
      <c r="N106" s="211"/>
      <c r="O106" s="211"/>
      <c r="P106" s="211"/>
      <c r="Q106" s="211"/>
      <c r="R106" s="211"/>
      <c r="S106" s="211"/>
      <c r="T106" s="212"/>
      <c r="AT106" s="213" t="s">
        <v>145</v>
      </c>
      <c r="AU106" s="213" t="s">
        <v>82</v>
      </c>
      <c r="AV106" s="11" t="s">
        <v>82</v>
      </c>
      <c r="AW106" s="11" t="s">
        <v>35</v>
      </c>
      <c r="AX106" s="11" t="s">
        <v>80</v>
      </c>
      <c r="AY106" s="213" t="s">
        <v>136</v>
      </c>
    </row>
    <row r="107" spans="2:65" s="1" customFormat="1" ht="25.5" customHeight="1" x14ac:dyDescent="0.3">
      <c r="B107" s="39"/>
      <c r="C107" s="190" t="s">
        <v>176</v>
      </c>
      <c r="D107" s="190" t="s">
        <v>138</v>
      </c>
      <c r="E107" s="191" t="s">
        <v>375</v>
      </c>
      <c r="F107" s="192" t="s">
        <v>376</v>
      </c>
      <c r="G107" s="193" t="s">
        <v>160</v>
      </c>
      <c r="H107" s="194">
        <v>4</v>
      </c>
      <c r="I107" s="195"/>
      <c r="J107" s="196">
        <f>ROUND(I107*H107,2)</f>
        <v>0</v>
      </c>
      <c r="K107" s="192" t="s">
        <v>142</v>
      </c>
      <c r="L107" s="59"/>
      <c r="M107" s="197" t="s">
        <v>21</v>
      </c>
      <c r="N107" s="198" t="s">
        <v>43</v>
      </c>
      <c r="O107" s="40"/>
      <c r="P107" s="199">
        <f>O107*H107</f>
        <v>0</v>
      </c>
      <c r="Q107" s="199">
        <v>2.45329</v>
      </c>
      <c r="R107" s="199">
        <f>Q107*H107</f>
        <v>9.8131599999999999</v>
      </c>
      <c r="S107" s="199">
        <v>0</v>
      </c>
      <c r="T107" s="200">
        <f>S107*H107</f>
        <v>0</v>
      </c>
      <c r="AR107" s="22" t="s">
        <v>143</v>
      </c>
      <c r="AT107" s="22" t="s">
        <v>138</v>
      </c>
      <c r="AU107" s="22" t="s">
        <v>82</v>
      </c>
      <c r="AY107" s="22" t="s">
        <v>136</v>
      </c>
      <c r="BE107" s="201">
        <f>IF(N107="základní",J107,0)</f>
        <v>0</v>
      </c>
      <c r="BF107" s="201">
        <f>IF(N107="snížená",J107,0)</f>
        <v>0</v>
      </c>
      <c r="BG107" s="201">
        <f>IF(N107="zákl. přenesená",J107,0)</f>
        <v>0</v>
      </c>
      <c r="BH107" s="201">
        <f>IF(N107="sníž. přenesená",J107,0)</f>
        <v>0</v>
      </c>
      <c r="BI107" s="201">
        <f>IF(N107="nulová",J107,0)</f>
        <v>0</v>
      </c>
      <c r="BJ107" s="22" t="s">
        <v>80</v>
      </c>
      <c r="BK107" s="201">
        <f>ROUND(I107*H107,2)</f>
        <v>0</v>
      </c>
      <c r="BL107" s="22" t="s">
        <v>143</v>
      </c>
      <c r="BM107" s="22" t="s">
        <v>485</v>
      </c>
    </row>
    <row r="108" spans="2:65" s="11" customFormat="1" x14ac:dyDescent="0.3">
      <c r="B108" s="202"/>
      <c r="C108" s="203"/>
      <c r="D108" s="204" t="s">
        <v>145</v>
      </c>
      <c r="E108" s="205" t="s">
        <v>21</v>
      </c>
      <c r="F108" s="206" t="s">
        <v>486</v>
      </c>
      <c r="G108" s="203"/>
      <c r="H108" s="207">
        <v>4</v>
      </c>
      <c r="I108" s="208"/>
      <c r="J108" s="203"/>
      <c r="K108" s="203"/>
      <c r="L108" s="209"/>
      <c r="M108" s="210"/>
      <c r="N108" s="211"/>
      <c r="O108" s="211"/>
      <c r="P108" s="211"/>
      <c r="Q108" s="211"/>
      <c r="R108" s="211"/>
      <c r="S108" s="211"/>
      <c r="T108" s="212"/>
      <c r="AT108" s="213" t="s">
        <v>145</v>
      </c>
      <c r="AU108" s="213" t="s">
        <v>82</v>
      </c>
      <c r="AV108" s="11" t="s">
        <v>82</v>
      </c>
      <c r="AW108" s="11" t="s">
        <v>35</v>
      </c>
      <c r="AX108" s="11" t="s">
        <v>80</v>
      </c>
      <c r="AY108" s="213" t="s">
        <v>136</v>
      </c>
    </row>
    <row r="109" spans="2:65" s="1" customFormat="1" ht="16.5" customHeight="1" x14ac:dyDescent="0.3">
      <c r="B109" s="39"/>
      <c r="C109" s="190" t="s">
        <v>186</v>
      </c>
      <c r="D109" s="190" t="s">
        <v>138</v>
      </c>
      <c r="E109" s="191" t="s">
        <v>379</v>
      </c>
      <c r="F109" s="192" t="s">
        <v>380</v>
      </c>
      <c r="G109" s="193" t="s">
        <v>202</v>
      </c>
      <c r="H109" s="194">
        <v>16</v>
      </c>
      <c r="I109" s="195"/>
      <c r="J109" s="196">
        <f>ROUND(I109*H109,2)</f>
        <v>0</v>
      </c>
      <c r="K109" s="192" t="s">
        <v>142</v>
      </c>
      <c r="L109" s="59"/>
      <c r="M109" s="197" t="s">
        <v>21</v>
      </c>
      <c r="N109" s="198" t="s">
        <v>43</v>
      </c>
      <c r="O109" s="40"/>
      <c r="P109" s="199">
        <f>O109*H109</f>
        <v>0</v>
      </c>
      <c r="Q109" s="199">
        <v>2.64E-3</v>
      </c>
      <c r="R109" s="199">
        <f>Q109*H109</f>
        <v>4.224E-2</v>
      </c>
      <c r="S109" s="199">
        <v>0</v>
      </c>
      <c r="T109" s="200">
        <f>S109*H109</f>
        <v>0</v>
      </c>
      <c r="AR109" s="22" t="s">
        <v>143</v>
      </c>
      <c r="AT109" s="22" t="s">
        <v>138</v>
      </c>
      <c r="AU109" s="22" t="s">
        <v>82</v>
      </c>
      <c r="AY109" s="22" t="s">
        <v>136</v>
      </c>
      <c r="BE109" s="201">
        <f>IF(N109="základní",J109,0)</f>
        <v>0</v>
      </c>
      <c r="BF109" s="201">
        <f>IF(N109="snížená",J109,0)</f>
        <v>0</v>
      </c>
      <c r="BG109" s="201">
        <f>IF(N109="zákl. přenesená",J109,0)</f>
        <v>0</v>
      </c>
      <c r="BH109" s="201">
        <f>IF(N109="sníž. přenesená",J109,0)</f>
        <v>0</v>
      </c>
      <c r="BI109" s="201">
        <f>IF(N109="nulová",J109,0)</f>
        <v>0</v>
      </c>
      <c r="BJ109" s="22" t="s">
        <v>80</v>
      </c>
      <c r="BK109" s="201">
        <f>ROUND(I109*H109,2)</f>
        <v>0</v>
      </c>
      <c r="BL109" s="22" t="s">
        <v>143</v>
      </c>
      <c r="BM109" s="22" t="s">
        <v>487</v>
      </c>
    </row>
    <row r="110" spans="2:65" s="11" customFormat="1" x14ac:dyDescent="0.3">
      <c r="B110" s="202"/>
      <c r="C110" s="203"/>
      <c r="D110" s="204" t="s">
        <v>145</v>
      </c>
      <c r="E110" s="205" t="s">
        <v>21</v>
      </c>
      <c r="F110" s="206" t="s">
        <v>488</v>
      </c>
      <c r="G110" s="203"/>
      <c r="H110" s="207">
        <v>16</v>
      </c>
      <c r="I110" s="208"/>
      <c r="J110" s="203"/>
      <c r="K110" s="203"/>
      <c r="L110" s="209"/>
      <c r="M110" s="210"/>
      <c r="N110" s="211"/>
      <c r="O110" s="211"/>
      <c r="P110" s="211"/>
      <c r="Q110" s="211"/>
      <c r="R110" s="211"/>
      <c r="S110" s="211"/>
      <c r="T110" s="212"/>
      <c r="AT110" s="213" t="s">
        <v>145</v>
      </c>
      <c r="AU110" s="213" t="s">
        <v>82</v>
      </c>
      <c r="AV110" s="11" t="s">
        <v>82</v>
      </c>
      <c r="AW110" s="11" t="s">
        <v>35</v>
      </c>
      <c r="AX110" s="11" t="s">
        <v>80</v>
      </c>
      <c r="AY110" s="213" t="s">
        <v>136</v>
      </c>
    </row>
    <row r="111" spans="2:65" s="1" customFormat="1" ht="16.5" customHeight="1" x14ac:dyDescent="0.3">
      <c r="B111" s="39"/>
      <c r="C111" s="190" t="s">
        <v>190</v>
      </c>
      <c r="D111" s="190" t="s">
        <v>138</v>
      </c>
      <c r="E111" s="191" t="s">
        <v>383</v>
      </c>
      <c r="F111" s="192" t="s">
        <v>384</v>
      </c>
      <c r="G111" s="193" t="s">
        <v>202</v>
      </c>
      <c r="H111" s="194">
        <v>16</v>
      </c>
      <c r="I111" s="195"/>
      <c r="J111" s="196">
        <f>ROUND(I111*H111,2)</f>
        <v>0</v>
      </c>
      <c r="K111" s="192" t="s">
        <v>142</v>
      </c>
      <c r="L111" s="59"/>
      <c r="M111" s="197" t="s">
        <v>21</v>
      </c>
      <c r="N111" s="198" t="s">
        <v>43</v>
      </c>
      <c r="O111" s="40"/>
      <c r="P111" s="199">
        <f>O111*H111</f>
        <v>0</v>
      </c>
      <c r="Q111" s="199">
        <v>0</v>
      </c>
      <c r="R111" s="199">
        <f>Q111*H111</f>
        <v>0</v>
      </c>
      <c r="S111" s="199">
        <v>0</v>
      </c>
      <c r="T111" s="200">
        <f>S111*H111</f>
        <v>0</v>
      </c>
      <c r="AR111" s="22" t="s">
        <v>143</v>
      </c>
      <c r="AT111" s="22" t="s">
        <v>138</v>
      </c>
      <c r="AU111" s="22" t="s">
        <v>82</v>
      </c>
      <c r="AY111" s="22" t="s">
        <v>136</v>
      </c>
      <c r="BE111" s="201">
        <f>IF(N111="základní",J111,0)</f>
        <v>0</v>
      </c>
      <c r="BF111" s="201">
        <f>IF(N111="snížená",J111,0)</f>
        <v>0</v>
      </c>
      <c r="BG111" s="201">
        <f>IF(N111="zákl. přenesená",J111,0)</f>
        <v>0</v>
      </c>
      <c r="BH111" s="201">
        <f>IF(N111="sníž. přenesená",J111,0)</f>
        <v>0</v>
      </c>
      <c r="BI111" s="201">
        <f>IF(N111="nulová",J111,0)</f>
        <v>0</v>
      </c>
      <c r="BJ111" s="22" t="s">
        <v>80</v>
      </c>
      <c r="BK111" s="201">
        <f>ROUND(I111*H111,2)</f>
        <v>0</v>
      </c>
      <c r="BL111" s="22" t="s">
        <v>143</v>
      </c>
      <c r="BM111" s="22" t="s">
        <v>489</v>
      </c>
    </row>
    <row r="112" spans="2:65" s="1" customFormat="1" ht="16.5" customHeight="1" x14ac:dyDescent="0.3">
      <c r="B112" s="39"/>
      <c r="C112" s="190" t="s">
        <v>194</v>
      </c>
      <c r="D112" s="190" t="s">
        <v>138</v>
      </c>
      <c r="E112" s="191" t="s">
        <v>387</v>
      </c>
      <c r="F112" s="192" t="s">
        <v>388</v>
      </c>
      <c r="G112" s="193" t="s">
        <v>247</v>
      </c>
      <c r="H112" s="194">
        <v>0.6</v>
      </c>
      <c r="I112" s="195"/>
      <c r="J112" s="196">
        <f>ROUND(I112*H112,2)</f>
        <v>0</v>
      </c>
      <c r="K112" s="192" t="s">
        <v>142</v>
      </c>
      <c r="L112" s="59"/>
      <c r="M112" s="197" t="s">
        <v>21</v>
      </c>
      <c r="N112" s="198" t="s">
        <v>43</v>
      </c>
      <c r="O112" s="40"/>
      <c r="P112" s="199">
        <f>O112*H112</f>
        <v>0</v>
      </c>
      <c r="Q112" s="199">
        <v>1.0601700000000001</v>
      </c>
      <c r="R112" s="199">
        <f>Q112*H112</f>
        <v>0.63610200000000006</v>
      </c>
      <c r="S112" s="199">
        <v>0</v>
      </c>
      <c r="T112" s="200">
        <f>S112*H112</f>
        <v>0</v>
      </c>
      <c r="AR112" s="22" t="s">
        <v>143</v>
      </c>
      <c r="AT112" s="22" t="s">
        <v>138</v>
      </c>
      <c r="AU112" s="22" t="s">
        <v>82</v>
      </c>
      <c r="AY112" s="22" t="s">
        <v>136</v>
      </c>
      <c r="BE112" s="201">
        <f>IF(N112="základní",J112,0)</f>
        <v>0</v>
      </c>
      <c r="BF112" s="201">
        <f>IF(N112="snížená",J112,0)</f>
        <v>0</v>
      </c>
      <c r="BG112" s="201">
        <f>IF(N112="zákl. přenesená",J112,0)</f>
        <v>0</v>
      </c>
      <c r="BH112" s="201">
        <f>IF(N112="sníž. přenesená",J112,0)</f>
        <v>0</v>
      </c>
      <c r="BI112" s="201">
        <f>IF(N112="nulová",J112,0)</f>
        <v>0</v>
      </c>
      <c r="BJ112" s="22" t="s">
        <v>80</v>
      </c>
      <c r="BK112" s="201">
        <f>ROUND(I112*H112,2)</f>
        <v>0</v>
      </c>
      <c r="BL112" s="22" t="s">
        <v>143</v>
      </c>
      <c r="BM112" s="22" t="s">
        <v>490</v>
      </c>
    </row>
    <row r="113" spans="2:65" s="11" customFormat="1" x14ac:dyDescent="0.3">
      <c r="B113" s="202"/>
      <c r="C113" s="203"/>
      <c r="D113" s="204" t="s">
        <v>145</v>
      </c>
      <c r="E113" s="205" t="s">
        <v>21</v>
      </c>
      <c r="F113" s="206" t="s">
        <v>491</v>
      </c>
      <c r="G113" s="203"/>
      <c r="H113" s="207">
        <v>0.6</v>
      </c>
      <c r="I113" s="208"/>
      <c r="J113" s="203"/>
      <c r="K113" s="203"/>
      <c r="L113" s="209"/>
      <c r="M113" s="210"/>
      <c r="N113" s="211"/>
      <c r="O113" s="211"/>
      <c r="P113" s="211"/>
      <c r="Q113" s="211"/>
      <c r="R113" s="211"/>
      <c r="S113" s="211"/>
      <c r="T113" s="212"/>
      <c r="AT113" s="213" t="s">
        <v>145</v>
      </c>
      <c r="AU113" s="213" t="s">
        <v>82</v>
      </c>
      <c r="AV113" s="11" t="s">
        <v>82</v>
      </c>
      <c r="AW113" s="11" t="s">
        <v>35</v>
      </c>
      <c r="AX113" s="11" t="s">
        <v>80</v>
      </c>
      <c r="AY113" s="213" t="s">
        <v>136</v>
      </c>
    </row>
    <row r="114" spans="2:65" s="10" customFormat="1" ht="29.85" customHeight="1" x14ac:dyDescent="0.3">
      <c r="B114" s="174"/>
      <c r="C114" s="175"/>
      <c r="D114" s="176" t="s">
        <v>71</v>
      </c>
      <c r="E114" s="188" t="s">
        <v>176</v>
      </c>
      <c r="F114" s="188" t="s">
        <v>177</v>
      </c>
      <c r="G114" s="175"/>
      <c r="H114" s="175"/>
      <c r="I114" s="178"/>
      <c r="J114" s="189">
        <f>BK114</f>
        <v>0</v>
      </c>
      <c r="K114" s="175"/>
      <c r="L114" s="180"/>
      <c r="M114" s="181"/>
      <c r="N114" s="182"/>
      <c r="O114" s="182"/>
      <c r="P114" s="183">
        <f>SUM(P115:P116)</f>
        <v>0</v>
      </c>
      <c r="Q114" s="182"/>
      <c r="R114" s="183">
        <f>SUM(R115:R116)</f>
        <v>0</v>
      </c>
      <c r="S114" s="182"/>
      <c r="T114" s="184">
        <f>SUM(T115:T116)</f>
        <v>0</v>
      </c>
      <c r="AR114" s="185" t="s">
        <v>80</v>
      </c>
      <c r="AT114" s="186" t="s">
        <v>71</v>
      </c>
      <c r="AU114" s="186" t="s">
        <v>80</v>
      </c>
      <c r="AY114" s="185" t="s">
        <v>136</v>
      </c>
      <c r="BK114" s="187">
        <f>SUM(BK115:BK116)</f>
        <v>0</v>
      </c>
    </row>
    <row r="115" spans="2:65" s="1" customFormat="1" ht="25.5" customHeight="1" x14ac:dyDescent="0.3">
      <c r="B115" s="39"/>
      <c r="C115" s="190" t="s">
        <v>199</v>
      </c>
      <c r="D115" s="190" t="s">
        <v>138</v>
      </c>
      <c r="E115" s="191" t="s">
        <v>210</v>
      </c>
      <c r="F115" s="192" t="s">
        <v>211</v>
      </c>
      <c r="G115" s="193" t="s">
        <v>212</v>
      </c>
      <c r="H115" s="194">
        <v>10</v>
      </c>
      <c r="I115" s="195"/>
      <c r="J115" s="196">
        <f>ROUND(I115*H115,2)</f>
        <v>0</v>
      </c>
      <c r="K115" s="192" t="s">
        <v>142</v>
      </c>
      <c r="L115" s="59"/>
      <c r="M115" s="197" t="s">
        <v>21</v>
      </c>
      <c r="N115" s="198" t="s">
        <v>43</v>
      </c>
      <c r="O115" s="40"/>
      <c r="P115" s="199">
        <f>O115*H115</f>
        <v>0</v>
      </c>
      <c r="Q115" s="199">
        <v>0</v>
      </c>
      <c r="R115" s="199">
        <f>Q115*H115</f>
        <v>0</v>
      </c>
      <c r="S115" s="199">
        <v>0</v>
      </c>
      <c r="T115" s="200">
        <f>S115*H115</f>
        <v>0</v>
      </c>
      <c r="AR115" s="22" t="s">
        <v>143</v>
      </c>
      <c r="AT115" s="22" t="s">
        <v>138</v>
      </c>
      <c r="AU115" s="22" t="s">
        <v>82</v>
      </c>
      <c r="AY115" s="22" t="s">
        <v>136</v>
      </c>
      <c r="BE115" s="201">
        <f>IF(N115="základní",J115,0)</f>
        <v>0</v>
      </c>
      <c r="BF115" s="201">
        <f>IF(N115="snížená",J115,0)</f>
        <v>0</v>
      </c>
      <c r="BG115" s="201">
        <f>IF(N115="zákl. přenesená",J115,0)</f>
        <v>0</v>
      </c>
      <c r="BH115" s="201">
        <f>IF(N115="sníž. přenesená",J115,0)</f>
        <v>0</v>
      </c>
      <c r="BI115" s="201">
        <f>IF(N115="nulová",J115,0)</f>
        <v>0</v>
      </c>
      <c r="BJ115" s="22" t="s">
        <v>80</v>
      </c>
      <c r="BK115" s="201">
        <f>ROUND(I115*H115,2)</f>
        <v>0</v>
      </c>
      <c r="BL115" s="22" t="s">
        <v>143</v>
      </c>
      <c r="BM115" s="22" t="s">
        <v>492</v>
      </c>
    </row>
    <row r="116" spans="2:65" s="11" customFormat="1" x14ac:dyDescent="0.3">
      <c r="B116" s="202"/>
      <c r="C116" s="203"/>
      <c r="D116" s="204" t="s">
        <v>145</v>
      </c>
      <c r="E116" s="205" t="s">
        <v>21</v>
      </c>
      <c r="F116" s="206" t="s">
        <v>186</v>
      </c>
      <c r="G116" s="203"/>
      <c r="H116" s="207">
        <v>10</v>
      </c>
      <c r="I116" s="208"/>
      <c r="J116" s="203"/>
      <c r="K116" s="203"/>
      <c r="L116" s="209"/>
      <c r="M116" s="210"/>
      <c r="N116" s="211"/>
      <c r="O116" s="211"/>
      <c r="P116" s="211"/>
      <c r="Q116" s="211"/>
      <c r="R116" s="211"/>
      <c r="S116" s="211"/>
      <c r="T116" s="212"/>
      <c r="AT116" s="213" t="s">
        <v>145</v>
      </c>
      <c r="AU116" s="213" t="s">
        <v>82</v>
      </c>
      <c r="AV116" s="11" t="s">
        <v>82</v>
      </c>
      <c r="AW116" s="11" t="s">
        <v>35</v>
      </c>
      <c r="AX116" s="11" t="s">
        <v>80</v>
      </c>
      <c r="AY116" s="213" t="s">
        <v>136</v>
      </c>
    </row>
    <row r="117" spans="2:65" s="10" customFormat="1" ht="37.35" customHeight="1" x14ac:dyDescent="0.35">
      <c r="B117" s="174"/>
      <c r="C117" s="175"/>
      <c r="D117" s="176" t="s">
        <v>71</v>
      </c>
      <c r="E117" s="177" t="s">
        <v>249</v>
      </c>
      <c r="F117" s="177" t="s">
        <v>250</v>
      </c>
      <c r="G117" s="175"/>
      <c r="H117" s="175"/>
      <c r="I117" s="178"/>
      <c r="J117" s="179">
        <f>BK117</f>
        <v>0</v>
      </c>
      <c r="K117" s="175"/>
      <c r="L117" s="180"/>
      <c r="M117" s="181"/>
      <c r="N117" s="182"/>
      <c r="O117" s="182"/>
      <c r="P117" s="183">
        <f>P118+P124</f>
        <v>0</v>
      </c>
      <c r="Q117" s="182"/>
      <c r="R117" s="183">
        <f>R118+R124</f>
        <v>1.4099E-2</v>
      </c>
      <c r="S117" s="182"/>
      <c r="T117" s="184">
        <f>T118+T124</f>
        <v>0</v>
      </c>
      <c r="AR117" s="185" t="s">
        <v>82</v>
      </c>
      <c r="AT117" s="186" t="s">
        <v>71</v>
      </c>
      <c r="AU117" s="186" t="s">
        <v>72</v>
      </c>
      <c r="AY117" s="185" t="s">
        <v>136</v>
      </c>
      <c r="BK117" s="187">
        <f>BK118+BK124</f>
        <v>0</v>
      </c>
    </row>
    <row r="118" spans="2:65" s="10" customFormat="1" ht="19.899999999999999" customHeight="1" x14ac:dyDescent="0.3">
      <c r="B118" s="174"/>
      <c r="C118" s="175"/>
      <c r="D118" s="176" t="s">
        <v>71</v>
      </c>
      <c r="E118" s="188" t="s">
        <v>251</v>
      </c>
      <c r="F118" s="188" t="s">
        <v>252</v>
      </c>
      <c r="G118" s="175"/>
      <c r="H118" s="175"/>
      <c r="I118" s="178"/>
      <c r="J118" s="189">
        <f>BK118</f>
        <v>0</v>
      </c>
      <c r="K118" s="175"/>
      <c r="L118" s="180"/>
      <c r="M118" s="181"/>
      <c r="N118" s="182"/>
      <c r="O118" s="182"/>
      <c r="P118" s="183">
        <f>SUM(P119:P123)</f>
        <v>0</v>
      </c>
      <c r="Q118" s="182"/>
      <c r="R118" s="183">
        <f>SUM(R119:R123)</f>
        <v>5.7899999999999998E-4</v>
      </c>
      <c r="S118" s="182"/>
      <c r="T118" s="184">
        <f>SUM(T119:T123)</f>
        <v>0</v>
      </c>
      <c r="AR118" s="185" t="s">
        <v>82</v>
      </c>
      <c r="AT118" s="186" t="s">
        <v>71</v>
      </c>
      <c r="AU118" s="186" t="s">
        <v>80</v>
      </c>
      <c r="AY118" s="185" t="s">
        <v>136</v>
      </c>
      <c r="BK118" s="187">
        <f>SUM(BK119:BK123)</f>
        <v>0</v>
      </c>
    </row>
    <row r="119" spans="2:65" s="1" customFormat="1" ht="25.5" customHeight="1" x14ac:dyDescent="0.3">
      <c r="B119" s="39"/>
      <c r="C119" s="190" t="s">
        <v>205</v>
      </c>
      <c r="D119" s="190" t="s">
        <v>138</v>
      </c>
      <c r="E119" s="191" t="s">
        <v>254</v>
      </c>
      <c r="F119" s="192" t="s">
        <v>255</v>
      </c>
      <c r="G119" s="193" t="s">
        <v>202</v>
      </c>
      <c r="H119" s="194">
        <v>5.2679999999999998</v>
      </c>
      <c r="I119" s="195"/>
      <c r="J119" s="196">
        <f>ROUND(I119*H119,2)</f>
        <v>0</v>
      </c>
      <c r="K119" s="192" t="s">
        <v>142</v>
      </c>
      <c r="L119" s="59"/>
      <c r="M119" s="197" t="s">
        <v>21</v>
      </c>
      <c r="N119" s="198" t="s">
        <v>43</v>
      </c>
      <c r="O119" s="40"/>
      <c r="P119" s="199">
        <f>O119*H119</f>
        <v>0</v>
      </c>
      <c r="Q119" s="199">
        <v>0</v>
      </c>
      <c r="R119" s="199">
        <f>Q119*H119</f>
        <v>0</v>
      </c>
      <c r="S119" s="199">
        <v>0</v>
      </c>
      <c r="T119" s="200">
        <f>S119*H119</f>
        <v>0</v>
      </c>
      <c r="AR119" s="22" t="s">
        <v>215</v>
      </c>
      <c r="AT119" s="22" t="s">
        <v>138</v>
      </c>
      <c r="AU119" s="22" t="s">
        <v>82</v>
      </c>
      <c r="AY119" s="22" t="s">
        <v>136</v>
      </c>
      <c r="BE119" s="201">
        <f>IF(N119="základní",J119,0)</f>
        <v>0</v>
      </c>
      <c r="BF119" s="201">
        <f>IF(N119="snížená",J119,0)</f>
        <v>0</v>
      </c>
      <c r="BG119" s="201">
        <f>IF(N119="zákl. přenesená",J119,0)</f>
        <v>0</v>
      </c>
      <c r="BH119" s="201">
        <f>IF(N119="sníž. přenesená",J119,0)</f>
        <v>0</v>
      </c>
      <c r="BI119" s="201">
        <f>IF(N119="nulová",J119,0)</f>
        <v>0</v>
      </c>
      <c r="BJ119" s="22" t="s">
        <v>80</v>
      </c>
      <c r="BK119" s="201">
        <f>ROUND(I119*H119,2)</f>
        <v>0</v>
      </c>
      <c r="BL119" s="22" t="s">
        <v>215</v>
      </c>
      <c r="BM119" s="22" t="s">
        <v>493</v>
      </c>
    </row>
    <row r="120" spans="2:65" s="11" customFormat="1" x14ac:dyDescent="0.3">
      <c r="B120" s="202"/>
      <c r="C120" s="203"/>
      <c r="D120" s="204" t="s">
        <v>145</v>
      </c>
      <c r="E120" s="205" t="s">
        <v>21</v>
      </c>
      <c r="F120" s="206" t="s">
        <v>494</v>
      </c>
      <c r="G120" s="203"/>
      <c r="H120" s="207">
        <v>5.2679999999999998</v>
      </c>
      <c r="I120" s="208"/>
      <c r="J120" s="203"/>
      <c r="K120" s="203"/>
      <c r="L120" s="209"/>
      <c r="M120" s="210"/>
      <c r="N120" s="211"/>
      <c r="O120" s="211"/>
      <c r="P120" s="211"/>
      <c r="Q120" s="211"/>
      <c r="R120" s="211"/>
      <c r="S120" s="211"/>
      <c r="T120" s="212"/>
      <c r="AT120" s="213" t="s">
        <v>145</v>
      </c>
      <c r="AU120" s="213" t="s">
        <v>82</v>
      </c>
      <c r="AV120" s="11" t="s">
        <v>82</v>
      </c>
      <c r="AW120" s="11" t="s">
        <v>35</v>
      </c>
      <c r="AX120" s="11" t="s">
        <v>72</v>
      </c>
      <c r="AY120" s="213" t="s">
        <v>136</v>
      </c>
    </row>
    <row r="121" spans="2:65" s="12" customFormat="1" x14ac:dyDescent="0.3">
      <c r="B121" s="224"/>
      <c r="C121" s="225"/>
      <c r="D121" s="204" t="s">
        <v>145</v>
      </c>
      <c r="E121" s="226" t="s">
        <v>21</v>
      </c>
      <c r="F121" s="227" t="s">
        <v>164</v>
      </c>
      <c r="G121" s="225"/>
      <c r="H121" s="228">
        <v>5.2679999999999998</v>
      </c>
      <c r="I121" s="229"/>
      <c r="J121" s="225"/>
      <c r="K121" s="225"/>
      <c r="L121" s="230"/>
      <c r="M121" s="231"/>
      <c r="N121" s="232"/>
      <c r="O121" s="232"/>
      <c r="P121" s="232"/>
      <c r="Q121" s="232"/>
      <c r="R121" s="232"/>
      <c r="S121" s="232"/>
      <c r="T121" s="233"/>
      <c r="AT121" s="234" t="s">
        <v>145</v>
      </c>
      <c r="AU121" s="234" t="s">
        <v>82</v>
      </c>
      <c r="AV121" s="12" t="s">
        <v>143</v>
      </c>
      <c r="AW121" s="12" t="s">
        <v>35</v>
      </c>
      <c r="AX121" s="12" t="s">
        <v>80</v>
      </c>
      <c r="AY121" s="234" t="s">
        <v>136</v>
      </c>
    </row>
    <row r="122" spans="2:65" s="1" customFormat="1" ht="16.5" customHeight="1" x14ac:dyDescent="0.3">
      <c r="B122" s="39"/>
      <c r="C122" s="214" t="s">
        <v>10</v>
      </c>
      <c r="D122" s="214" t="s">
        <v>157</v>
      </c>
      <c r="E122" s="215" t="s">
        <v>259</v>
      </c>
      <c r="F122" s="216" t="s">
        <v>260</v>
      </c>
      <c r="G122" s="217" t="s">
        <v>261</v>
      </c>
      <c r="H122" s="218">
        <v>0.57899999999999996</v>
      </c>
      <c r="I122" s="219"/>
      <c r="J122" s="220">
        <f>ROUND(I122*H122,2)</f>
        <v>0</v>
      </c>
      <c r="K122" s="216" t="s">
        <v>142</v>
      </c>
      <c r="L122" s="221"/>
      <c r="M122" s="222" t="s">
        <v>21</v>
      </c>
      <c r="N122" s="223" t="s">
        <v>43</v>
      </c>
      <c r="O122" s="40"/>
      <c r="P122" s="199">
        <f>O122*H122</f>
        <v>0</v>
      </c>
      <c r="Q122" s="199">
        <v>1E-3</v>
      </c>
      <c r="R122" s="199">
        <f>Q122*H122</f>
        <v>5.7899999999999998E-4</v>
      </c>
      <c r="S122" s="199">
        <v>0</v>
      </c>
      <c r="T122" s="200">
        <f>S122*H122</f>
        <v>0</v>
      </c>
      <c r="AR122" s="22" t="s">
        <v>262</v>
      </c>
      <c r="AT122" s="22" t="s">
        <v>157</v>
      </c>
      <c r="AU122" s="22" t="s">
        <v>82</v>
      </c>
      <c r="AY122" s="22" t="s">
        <v>136</v>
      </c>
      <c r="BE122" s="201">
        <f>IF(N122="základní",J122,0)</f>
        <v>0</v>
      </c>
      <c r="BF122" s="201">
        <f>IF(N122="snížená",J122,0)</f>
        <v>0</v>
      </c>
      <c r="BG122" s="201">
        <f>IF(N122="zákl. přenesená",J122,0)</f>
        <v>0</v>
      </c>
      <c r="BH122" s="201">
        <f>IF(N122="sníž. přenesená",J122,0)</f>
        <v>0</v>
      </c>
      <c r="BI122" s="201">
        <f>IF(N122="nulová",J122,0)</f>
        <v>0</v>
      </c>
      <c r="BJ122" s="22" t="s">
        <v>80</v>
      </c>
      <c r="BK122" s="201">
        <f>ROUND(I122*H122,2)</f>
        <v>0</v>
      </c>
      <c r="BL122" s="22" t="s">
        <v>215</v>
      </c>
      <c r="BM122" s="22" t="s">
        <v>495</v>
      </c>
    </row>
    <row r="123" spans="2:65" s="11" customFormat="1" x14ac:dyDescent="0.3">
      <c r="B123" s="202"/>
      <c r="C123" s="203"/>
      <c r="D123" s="204" t="s">
        <v>145</v>
      </c>
      <c r="E123" s="203"/>
      <c r="F123" s="206" t="s">
        <v>496</v>
      </c>
      <c r="G123" s="203"/>
      <c r="H123" s="207">
        <v>0.57899999999999996</v>
      </c>
      <c r="I123" s="208"/>
      <c r="J123" s="203"/>
      <c r="K123" s="203"/>
      <c r="L123" s="209"/>
      <c r="M123" s="210"/>
      <c r="N123" s="211"/>
      <c r="O123" s="211"/>
      <c r="P123" s="211"/>
      <c r="Q123" s="211"/>
      <c r="R123" s="211"/>
      <c r="S123" s="211"/>
      <c r="T123" s="212"/>
      <c r="AT123" s="213" t="s">
        <v>145</v>
      </c>
      <c r="AU123" s="213" t="s">
        <v>82</v>
      </c>
      <c r="AV123" s="11" t="s">
        <v>82</v>
      </c>
      <c r="AW123" s="11" t="s">
        <v>6</v>
      </c>
      <c r="AX123" s="11" t="s">
        <v>80</v>
      </c>
      <c r="AY123" s="213" t="s">
        <v>136</v>
      </c>
    </row>
    <row r="124" spans="2:65" s="10" customFormat="1" ht="29.85" customHeight="1" x14ac:dyDescent="0.3">
      <c r="B124" s="174"/>
      <c r="C124" s="175"/>
      <c r="D124" s="176" t="s">
        <v>71</v>
      </c>
      <c r="E124" s="188" t="s">
        <v>265</v>
      </c>
      <c r="F124" s="188" t="s">
        <v>266</v>
      </c>
      <c r="G124" s="175"/>
      <c r="H124" s="175"/>
      <c r="I124" s="178"/>
      <c r="J124" s="189">
        <f>BK124</f>
        <v>0</v>
      </c>
      <c r="K124" s="175"/>
      <c r="L124" s="180"/>
      <c r="M124" s="181"/>
      <c r="N124" s="182"/>
      <c r="O124" s="182"/>
      <c r="P124" s="183">
        <f>SUM(P125:P130)</f>
        <v>0</v>
      </c>
      <c r="Q124" s="182"/>
      <c r="R124" s="183">
        <f>SUM(R125:R130)</f>
        <v>1.3520000000000001E-2</v>
      </c>
      <c r="S124" s="182"/>
      <c r="T124" s="184">
        <f>SUM(T125:T130)</f>
        <v>0</v>
      </c>
      <c r="AR124" s="185" t="s">
        <v>82</v>
      </c>
      <c r="AT124" s="186" t="s">
        <v>71</v>
      </c>
      <c r="AU124" s="186" t="s">
        <v>80</v>
      </c>
      <c r="AY124" s="185" t="s">
        <v>136</v>
      </c>
      <c r="BK124" s="187">
        <f>SUM(BK125:BK130)</f>
        <v>0</v>
      </c>
    </row>
    <row r="125" spans="2:65" s="1" customFormat="1" ht="25.5" customHeight="1" x14ac:dyDescent="0.3">
      <c r="B125" s="39"/>
      <c r="C125" s="190" t="s">
        <v>215</v>
      </c>
      <c r="D125" s="190" t="s">
        <v>138</v>
      </c>
      <c r="E125" s="191" t="s">
        <v>497</v>
      </c>
      <c r="F125" s="192" t="s">
        <v>498</v>
      </c>
      <c r="G125" s="193" t="s">
        <v>499</v>
      </c>
      <c r="H125" s="194">
        <v>2</v>
      </c>
      <c r="I125" s="195"/>
      <c r="J125" s="196">
        <f>ROUND(I125*H125,2)</f>
        <v>0</v>
      </c>
      <c r="K125" s="192" t="s">
        <v>142</v>
      </c>
      <c r="L125" s="59"/>
      <c r="M125" s="197" t="s">
        <v>21</v>
      </c>
      <c r="N125" s="198" t="s">
        <v>43</v>
      </c>
      <c r="O125" s="40"/>
      <c r="P125" s="199">
        <f>O125*H125</f>
        <v>0</v>
      </c>
      <c r="Q125" s="199">
        <v>6.6E-4</v>
      </c>
      <c r="R125" s="199">
        <f>Q125*H125</f>
        <v>1.32E-3</v>
      </c>
      <c r="S125" s="199">
        <v>0</v>
      </c>
      <c r="T125" s="200">
        <f>S125*H125</f>
        <v>0</v>
      </c>
      <c r="AR125" s="22" t="s">
        <v>215</v>
      </c>
      <c r="AT125" s="22" t="s">
        <v>138</v>
      </c>
      <c r="AU125" s="22" t="s">
        <v>82</v>
      </c>
      <c r="AY125" s="22" t="s">
        <v>136</v>
      </c>
      <c r="BE125" s="201">
        <f>IF(N125="základní",J125,0)</f>
        <v>0</v>
      </c>
      <c r="BF125" s="201">
        <f>IF(N125="snížená",J125,0)</f>
        <v>0</v>
      </c>
      <c r="BG125" s="201">
        <f>IF(N125="zákl. přenesená",J125,0)</f>
        <v>0</v>
      </c>
      <c r="BH125" s="201">
        <f>IF(N125="sníž. přenesená",J125,0)</f>
        <v>0</v>
      </c>
      <c r="BI125" s="201">
        <f>IF(N125="nulová",J125,0)</f>
        <v>0</v>
      </c>
      <c r="BJ125" s="22" t="s">
        <v>80</v>
      </c>
      <c r="BK125" s="201">
        <f>ROUND(I125*H125,2)</f>
        <v>0</v>
      </c>
      <c r="BL125" s="22" t="s">
        <v>215</v>
      </c>
      <c r="BM125" s="22" t="s">
        <v>500</v>
      </c>
    </row>
    <row r="126" spans="2:65" s="11" customFormat="1" x14ac:dyDescent="0.3">
      <c r="B126" s="202"/>
      <c r="C126" s="203"/>
      <c r="D126" s="204" t="s">
        <v>145</v>
      </c>
      <c r="E126" s="205" t="s">
        <v>21</v>
      </c>
      <c r="F126" s="206" t="s">
        <v>315</v>
      </c>
      <c r="G126" s="203"/>
      <c r="H126" s="207">
        <v>2</v>
      </c>
      <c r="I126" s="208"/>
      <c r="J126" s="203"/>
      <c r="K126" s="203"/>
      <c r="L126" s="209"/>
      <c r="M126" s="210"/>
      <c r="N126" s="211"/>
      <c r="O126" s="211"/>
      <c r="P126" s="211"/>
      <c r="Q126" s="211"/>
      <c r="R126" s="211"/>
      <c r="S126" s="211"/>
      <c r="T126" s="212"/>
      <c r="AT126" s="213" t="s">
        <v>145</v>
      </c>
      <c r="AU126" s="213" t="s">
        <v>82</v>
      </c>
      <c r="AV126" s="11" t="s">
        <v>82</v>
      </c>
      <c r="AW126" s="11" t="s">
        <v>35</v>
      </c>
      <c r="AX126" s="11" t="s">
        <v>80</v>
      </c>
      <c r="AY126" s="213" t="s">
        <v>136</v>
      </c>
    </row>
    <row r="127" spans="2:65" s="1" customFormat="1" ht="16.5" customHeight="1" x14ac:dyDescent="0.3">
      <c r="B127" s="39"/>
      <c r="C127" s="190" t="s">
        <v>220</v>
      </c>
      <c r="D127" s="190" t="s">
        <v>138</v>
      </c>
      <c r="E127" s="191" t="s">
        <v>272</v>
      </c>
      <c r="F127" s="192" t="s">
        <v>501</v>
      </c>
      <c r="G127" s="193" t="s">
        <v>141</v>
      </c>
      <c r="H127" s="194">
        <v>5.25</v>
      </c>
      <c r="I127" s="195"/>
      <c r="J127" s="196">
        <f>ROUND(I127*H127,2)</f>
        <v>0</v>
      </c>
      <c r="K127" s="192" t="s">
        <v>142</v>
      </c>
      <c r="L127" s="59"/>
      <c r="M127" s="197" t="s">
        <v>21</v>
      </c>
      <c r="N127" s="198" t="s">
        <v>43</v>
      </c>
      <c r="O127" s="40"/>
      <c r="P127" s="199">
        <f>O127*H127</f>
        <v>0</v>
      </c>
      <c r="Q127" s="199">
        <v>1.1199999999999999E-3</v>
      </c>
      <c r="R127" s="199">
        <f>Q127*H127</f>
        <v>5.8799999999999998E-3</v>
      </c>
      <c r="S127" s="199">
        <v>0</v>
      </c>
      <c r="T127" s="200">
        <f>S127*H127</f>
        <v>0</v>
      </c>
      <c r="AR127" s="22" t="s">
        <v>215</v>
      </c>
      <c r="AT127" s="22" t="s">
        <v>138</v>
      </c>
      <c r="AU127" s="22" t="s">
        <v>82</v>
      </c>
      <c r="AY127" s="22" t="s">
        <v>136</v>
      </c>
      <c r="BE127" s="201">
        <f>IF(N127="základní",J127,0)</f>
        <v>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22" t="s">
        <v>80</v>
      </c>
      <c r="BK127" s="201">
        <f>ROUND(I127*H127,2)</f>
        <v>0</v>
      </c>
      <c r="BL127" s="22" t="s">
        <v>215</v>
      </c>
      <c r="BM127" s="22" t="s">
        <v>502</v>
      </c>
    </row>
    <row r="128" spans="2:65" s="11" customFormat="1" x14ac:dyDescent="0.3">
      <c r="B128" s="202"/>
      <c r="C128" s="203"/>
      <c r="D128" s="204" t="s">
        <v>145</v>
      </c>
      <c r="E128" s="205" t="s">
        <v>21</v>
      </c>
      <c r="F128" s="206" t="s">
        <v>503</v>
      </c>
      <c r="G128" s="203"/>
      <c r="H128" s="207">
        <v>5.25</v>
      </c>
      <c r="I128" s="208"/>
      <c r="J128" s="203"/>
      <c r="K128" s="203"/>
      <c r="L128" s="209"/>
      <c r="M128" s="210"/>
      <c r="N128" s="211"/>
      <c r="O128" s="211"/>
      <c r="P128" s="211"/>
      <c r="Q128" s="211"/>
      <c r="R128" s="211"/>
      <c r="S128" s="211"/>
      <c r="T128" s="212"/>
      <c r="AT128" s="213" t="s">
        <v>145</v>
      </c>
      <c r="AU128" s="213" t="s">
        <v>82</v>
      </c>
      <c r="AV128" s="11" t="s">
        <v>82</v>
      </c>
      <c r="AW128" s="11" t="s">
        <v>35</v>
      </c>
      <c r="AX128" s="11" t="s">
        <v>80</v>
      </c>
      <c r="AY128" s="213" t="s">
        <v>136</v>
      </c>
    </row>
    <row r="129" spans="2:65" s="1" customFormat="1" ht="25.5" customHeight="1" x14ac:dyDescent="0.3">
      <c r="B129" s="39"/>
      <c r="C129" s="190" t="s">
        <v>225</v>
      </c>
      <c r="D129" s="190" t="s">
        <v>138</v>
      </c>
      <c r="E129" s="191" t="s">
        <v>504</v>
      </c>
      <c r="F129" s="192" t="s">
        <v>505</v>
      </c>
      <c r="G129" s="193" t="s">
        <v>141</v>
      </c>
      <c r="H129" s="194">
        <v>1.6</v>
      </c>
      <c r="I129" s="195"/>
      <c r="J129" s="196">
        <f>ROUND(I129*H129,2)</f>
        <v>0</v>
      </c>
      <c r="K129" s="192" t="s">
        <v>142</v>
      </c>
      <c r="L129" s="59"/>
      <c r="M129" s="197" t="s">
        <v>21</v>
      </c>
      <c r="N129" s="198" t="s">
        <v>43</v>
      </c>
      <c r="O129" s="40"/>
      <c r="P129" s="199">
        <f>O129*H129</f>
        <v>0</v>
      </c>
      <c r="Q129" s="199">
        <v>3.9500000000000004E-3</v>
      </c>
      <c r="R129" s="199">
        <f>Q129*H129</f>
        <v>6.320000000000001E-3</v>
      </c>
      <c r="S129" s="199">
        <v>0</v>
      </c>
      <c r="T129" s="200">
        <f>S129*H129</f>
        <v>0</v>
      </c>
      <c r="AR129" s="22" t="s">
        <v>215</v>
      </c>
      <c r="AT129" s="22" t="s">
        <v>138</v>
      </c>
      <c r="AU129" s="22" t="s">
        <v>82</v>
      </c>
      <c r="AY129" s="22" t="s">
        <v>136</v>
      </c>
      <c r="BE129" s="201">
        <f>IF(N129="základní",J129,0)</f>
        <v>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22" t="s">
        <v>80</v>
      </c>
      <c r="BK129" s="201">
        <f>ROUND(I129*H129,2)</f>
        <v>0</v>
      </c>
      <c r="BL129" s="22" t="s">
        <v>215</v>
      </c>
      <c r="BM129" s="22" t="s">
        <v>506</v>
      </c>
    </row>
    <row r="130" spans="2:65" s="11" customFormat="1" x14ac:dyDescent="0.3">
      <c r="B130" s="202"/>
      <c r="C130" s="203"/>
      <c r="D130" s="204" t="s">
        <v>145</v>
      </c>
      <c r="E130" s="205" t="s">
        <v>21</v>
      </c>
      <c r="F130" s="206" t="s">
        <v>507</v>
      </c>
      <c r="G130" s="203"/>
      <c r="H130" s="207">
        <v>1.6</v>
      </c>
      <c r="I130" s="208"/>
      <c r="J130" s="203"/>
      <c r="K130" s="203"/>
      <c r="L130" s="209"/>
      <c r="M130" s="210"/>
      <c r="N130" s="211"/>
      <c r="O130" s="211"/>
      <c r="P130" s="211"/>
      <c r="Q130" s="211"/>
      <c r="R130" s="211"/>
      <c r="S130" s="211"/>
      <c r="T130" s="212"/>
      <c r="AT130" s="213" t="s">
        <v>145</v>
      </c>
      <c r="AU130" s="213" t="s">
        <v>82</v>
      </c>
      <c r="AV130" s="11" t="s">
        <v>82</v>
      </c>
      <c r="AW130" s="11" t="s">
        <v>35</v>
      </c>
      <c r="AX130" s="11" t="s">
        <v>80</v>
      </c>
      <c r="AY130" s="213" t="s">
        <v>136</v>
      </c>
    </row>
    <row r="131" spans="2:65" s="10" customFormat="1" ht="37.35" customHeight="1" x14ac:dyDescent="0.35">
      <c r="B131" s="174"/>
      <c r="C131" s="175"/>
      <c r="D131" s="176" t="s">
        <v>71</v>
      </c>
      <c r="E131" s="177" t="s">
        <v>157</v>
      </c>
      <c r="F131" s="177" t="s">
        <v>320</v>
      </c>
      <c r="G131" s="175"/>
      <c r="H131" s="175"/>
      <c r="I131" s="178"/>
      <c r="J131" s="179">
        <f>BK131</f>
        <v>0</v>
      </c>
      <c r="K131" s="175"/>
      <c r="L131" s="180"/>
      <c r="M131" s="181"/>
      <c r="N131" s="182"/>
      <c r="O131" s="182"/>
      <c r="P131" s="183">
        <f>P132</f>
        <v>0</v>
      </c>
      <c r="Q131" s="182"/>
      <c r="R131" s="183">
        <f>R132</f>
        <v>1.32</v>
      </c>
      <c r="S131" s="182"/>
      <c r="T131" s="184">
        <f>T132</f>
        <v>0</v>
      </c>
      <c r="AR131" s="185" t="s">
        <v>151</v>
      </c>
      <c r="AT131" s="186" t="s">
        <v>71</v>
      </c>
      <c r="AU131" s="186" t="s">
        <v>72</v>
      </c>
      <c r="AY131" s="185" t="s">
        <v>136</v>
      </c>
      <c r="BK131" s="187">
        <f>BK132</f>
        <v>0</v>
      </c>
    </row>
    <row r="132" spans="2:65" s="10" customFormat="1" ht="19.899999999999999" customHeight="1" x14ac:dyDescent="0.3">
      <c r="B132" s="174"/>
      <c r="C132" s="175"/>
      <c r="D132" s="176" t="s">
        <v>71</v>
      </c>
      <c r="E132" s="188" t="s">
        <v>321</v>
      </c>
      <c r="F132" s="188" t="s">
        <v>322</v>
      </c>
      <c r="G132" s="175"/>
      <c r="H132" s="175"/>
      <c r="I132" s="178"/>
      <c r="J132" s="189">
        <f>BK132</f>
        <v>0</v>
      </c>
      <c r="K132" s="175"/>
      <c r="L132" s="180"/>
      <c r="M132" s="181"/>
      <c r="N132" s="182"/>
      <c r="O132" s="182"/>
      <c r="P132" s="183">
        <f>SUM(P133:P145)</f>
        <v>0</v>
      </c>
      <c r="Q132" s="182"/>
      <c r="R132" s="183">
        <f>SUM(R133:R145)</f>
        <v>1.32</v>
      </c>
      <c r="S132" s="182"/>
      <c r="T132" s="184">
        <f>SUM(T133:T145)</f>
        <v>0</v>
      </c>
      <c r="AR132" s="185" t="s">
        <v>151</v>
      </c>
      <c r="AT132" s="186" t="s">
        <v>71</v>
      </c>
      <c r="AU132" s="186" t="s">
        <v>80</v>
      </c>
      <c r="AY132" s="185" t="s">
        <v>136</v>
      </c>
      <c r="BK132" s="187">
        <f>SUM(BK133:BK145)</f>
        <v>0</v>
      </c>
    </row>
    <row r="133" spans="2:65" s="1" customFormat="1" ht="51" customHeight="1" x14ac:dyDescent="0.3">
      <c r="B133" s="39"/>
      <c r="C133" s="190" t="s">
        <v>230</v>
      </c>
      <c r="D133" s="190" t="s">
        <v>138</v>
      </c>
      <c r="E133" s="191" t="s">
        <v>324</v>
      </c>
      <c r="F133" s="192" t="s">
        <v>508</v>
      </c>
      <c r="G133" s="193" t="s">
        <v>247</v>
      </c>
      <c r="H133" s="194">
        <v>1.32</v>
      </c>
      <c r="I133" s="195"/>
      <c r="J133" s="196">
        <f>ROUND(I133*H133,2)</f>
        <v>0</v>
      </c>
      <c r="K133" s="192" t="s">
        <v>142</v>
      </c>
      <c r="L133" s="59"/>
      <c r="M133" s="197" t="s">
        <v>21</v>
      </c>
      <c r="N133" s="198" t="s">
        <v>43</v>
      </c>
      <c r="O133" s="40"/>
      <c r="P133" s="199">
        <f>O133*H133</f>
        <v>0</v>
      </c>
      <c r="Q133" s="199">
        <v>1</v>
      </c>
      <c r="R133" s="199">
        <f>Q133*H133</f>
        <v>1.32</v>
      </c>
      <c r="S133" s="199">
        <v>0</v>
      </c>
      <c r="T133" s="200">
        <f>S133*H133</f>
        <v>0</v>
      </c>
      <c r="AR133" s="22" t="s">
        <v>143</v>
      </c>
      <c r="AT133" s="22" t="s">
        <v>138</v>
      </c>
      <c r="AU133" s="22" t="s">
        <v>82</v>
      </c>
      <c r="AY133" s="22" t="s">
        <v>136</v>
      </c>
      <c r="BE133" s="201">
        <f>IF(N133="základní",J133,0)</f>
        <v>0</v>
      </c>
      <c r="BF133" s="201">
        <f>IF(N133="snížená",J133,0)</f>
        <v>0</v>
      </c>
      <c r="BG133" s="201">
        <f>IF(N133="zákl. přenesená",J133,0)</f>
        <v>0</v>
      </c>
      <c r="BH133" s="201">
        <f>IF(N133="sníž. přenesená",J133,0)</f>
        <v>0</v>
      </c>
      <c r="BI133" s="201">
        <f>IF(N133="nulová",J133,0)</f>
        <v>0</v>
      </c>
      <c r="BJ133" s="22" t="s">
        <v>80</v>
      </c>
      <c r="BK133" s="201">
        <f>ROUND(I133*H133,2)</f>
        <v>0</v>
      </c>
      <c r="BL133" s="22" t="s">
        <v>143</v>
      </c>
      <c r="BM133" s="22" t="s">
        <v>509</v>
      </c>
    </row>
    <row r="134" spans="2:65" s="11" customFormat="1" x14ac:dyDescent="0.3">
      <c r="B134" s="202"/>
      <c r="C134" s="203"/>
      <c r="D134" s="204" t="s">
        <v>145</v>
      </c>
      <c r="E134" s="205" t="s">
        <v>21</v>
      </c>
      <c r="F134" s="206" t="s">
        <v>510</v>
      </c>
      <c r="G134" s="203"/>
      <c r="H134" s="207">
        <v>1.32</v>
      </c>
      <c r="I134" s="208"/>
      <c r="J134" s="203"/>
      <c r="K134" s="203"/>
      <c r="L134" s="209"/>
      <c r="M134" s="210"/>
      <c r="N134" s="211"/>
      <c r="O134" s="211"/>
      <c r="P134" s="211"/>
      <c r="Q134" s="211"/>
      <c r="R134" s="211"/>
      <c r="S134" s="211"/>
      <c r="T134" s="212"/>
      <c r="AT134" s="213" t="s">
        <v>145</v>
      </c>
      <c r="AU134" s="213" t="s">
        <v>82</v>
      </c>
      <c r="AV134" s="11" t="s">
        <v>82</v>
      </c>
      <c r="AW134" s="11" t="s">
        <v>35</v>
      </c>
      <c r="AX134" s="11" t="s">
        <v>80</v>
      </c>
      <c r="AY134" s="213" t="s">
        <v>136</v>
      </c>
    </row>
    <row r="135" spans="2:65" s="1" customFormat="1" ht="51" customHeight="1" x14ac:dyDescent="0.3">
      <c r="B135" s="39"/>
      <c r="C135" s="190" t="s">
        <v>214</v>
      </c>
      <c r="D135" s="190" t="s">
        <v>138</v>
      </c>
      <c r="E135" s="191" t="s">
        <v>511</v>
      </c>
      <c r="F135" s="192" t="s">
        <v>512</v>
      </c>
      <c r="G135" s="193" t="s">
        <v>202</v>
      </c>
      <c r="H135" s="194">
        <v>31.36</v>
      </c>
      <c r="I135" s="195"/>
      <c r="J135" s="196">
        <f>ROUND(I135*H135,2)</f>
        <v>0</v>
      </c>
      <c r="K135" s="192" t="s">
        <v>142</v>
      </c>
      <c r="L135" s="59"/>
      <c r="M135" s="197" t="s">
        <v>21</v>
      </c>
      <c r="N135" s="198" t="s">
        <v>43</v>
      </c>
      <c r="O135" s="40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AR135" s="22" t="s">
        <v>143</v>
      </c>
      <c r="AT135" s="22" t="s">
        <v>138</v>
      </c>
      <c r="AU135" s="22" t="s">
        <v>82</v>
      </c>
      <c r="AY135" s="22" t="s">
        <v>136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22" t="s">
        <v>80</v>
      </c>
      <c r="BK135" s="201">
        <f>ROUND(I135*H135,2)</f>
        <v>0</v>
      </c>
      <c r="BL135" s="22" t="s">
        <v>143</v>
      </c>
      <c r="BM135" s="22" t="s">
        <v>513</v>
      </c>
    </row>
    <row r="136" spans="2:65" s="11" customFormat="1" x14ac:dyDescent="0.3">
      <c r="B136" s="202"/>
      <c r="C136" s="203"/>
      <c r="D136" s="204" t="s">
        <v>145</v>
      </c>
      <c r="E136" s="205" t="s">
        <v>21</v>
      </c>
      <c r="F136" s="206" t="s">
        <v>514</v>
      </c>
      <c r="G136" s="203"/>
      <c r="H136" s="207">
        <v>31.36</v>
      </c>
      <c r="I136" s="208"/>
      <c r="J136" s="203"/>
      <c r="K136" s="203"/>
      <c r="L136" s="209"/>
      <c r="M136" s="210"/>
      <c r="N136" s="211"/>
      <c r="O136" s="211"/>
      <c r="P136" s="211"/>
      <c r="Q136" s="211"/>
      <c r="R136" s="211"/>
      <c r="S136" s="211"/>
      <c r="T136" s="212"/>
      <c r="AT136" s="213" t="s">
        <v>145</v>
      </c>
      <c r="AU136" s="213" t="s">
        <v>82</v>
      </c>
      <c r="AV136" s="11" t="s">
        <v>82</v>
      </c>
      <c r="AW136" s="11" t="s">
        <v>35</v>
      </c>
      <c r="AX136" s="11" t="s">
        <v>80</v>
      </c>
      <c r="AY136" s="213" t="s">
        <v>136</v>
      </c>
    </row>
    <row r="137" spans="2:65" s="1" customFormat="1" ht="38.25" customHeight="1" x14ac:dyDescent="0.3">
      <c r="B137" s="39"/>
      <c r="C137" s="190" t="s">
        <v>9</v>
      </c>
      <c r="D137" s="190" t="s">
        <v>138</v>
      </c>
      <c r="E137" s="191" t="s">
        <v>216</v>
      </c>
      <c r="F137" s="192" t="s">
        <v>239</v>
      </c>
      <c r="G137" s="193" t="s">
        <v>141</v>
      </c>
      <c r="H137" s="194">
        <v>32</v>
      </c>
      <c r="I137" s="195"/>
      <c r="J137" s="196">
        <f>ROUND(I137*H137,2)</f>
        <v>0</v>
      </c>
      <c r="K137" s="192" t="s">
        <v>142</v>
      </c>
      <c r="L137" s="59"/>
      <c r="M137" s="197" t="s">
        <v>21</v>
      </c>
      <c r="N137" s="198" t="s">
        <v>43</v>
      </c>
      <c r="O137" s="40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AR137" s="22" t="s">
        <v>143</v>
      </c>
      <c r="AT137" s="22" t="s">
        <v>138</v>
      </c>
      <c r="AU137" s="22" t="s">
        <v>82</v>
      </c>
      <c r="AY137" s="22" t="s">
        <v>136</v>
      </c>
      <c r="BE137" s="201">
        <f>IF(N137="základní",J137,0)</f>
        <v>0</v>
      </c>
      <c r="BF137" s="201">
        <f>IF(N137="snížená",J137,0)</f>
        <v>0</v>
      </c>
      <c r="BG137" s="201">
        <f>IF(N137="zákl. přenesená",J137,0)</f>
        <v>0</v>
      </c>
      <c r="BH137" s="201">
        <f>IF(N137="sníž. přenesená",J137,0)</f>
        <v>0</v>
      </c>
      <c r="BI137" s="201">
        <f>IF(N137="nulová",J137,0)</f>
        <v>0</v>
      </c>
      <c r="BJ137" s="22" t="s">
        <v>80</v>
      </c>
      <c r="BK137" s="201">
        <f>ROUND(I137*H137,2)</f>
        <v>0</v>
      </c>
      <c r="BL137" s="22" t="s">
        <v>143</v>
      </c>
      <c r="BM137" s="22" t="s">
        <v>515</v>
      </c>
    </row>
    <row r="138" spans="2:65" s="11" customFormat="1" x14ac:dyDescent="0.3">
      <c r="B138" s="202"/>
      <c r="C138" s="203"/>
      <c r="D138" s="204" t="s">
        <v>145</v>
      </c>
      <c r="E138" s="205" t="s">
        <v>21</v>
      </c>
      <c r="F138" s="206" t="s">
        <v>262</v>
      </c>
      <c r="G138" s="203"/>
      <c r="H138" s="207">
        <v>32</v>
      </c>
      <c r="I138" s="208"/>
      <c r="J138" s="203"/>
      <c r="K138" s="203"/>
      <c r="L138" s="209"/>
      <c r="M138" s="210"/>
      <c r="N138" s="211"/>
      <c r="O138" s="211"/>
      <c r="P138" s="211"/>
      <c r="Q138" s="211"/>
      <c r="R138" s="211"/>
      <c r="S138" s="211"/>
      <c r="T138" s="212"/>
      <c r="AT138" s="213" t="s">
        <v>145</v>
      </c>
      <c r="AU138" s="213" t="s">
        <v>82</v>
      </c>
      <c r="AV138" s="11" t="s">
        <v>82</v>
      </c>
      <c r="AW138" s="11" t="s">
        <v>35</v>
      </c>
      <c r="AX138" s="11" t="s">
        <v>72</v>
      </c>
      <c r="AY138" s="213" t="s">
        <v>136</v>
      </c>
    </row>
    <row r="139" spans="2:65" s="12" customFormat="1" x14ac:dyDescent="0.3">
      <c r="B139" s="224"/>
      <c r="C139" s="225"/>
      <c r="D139" s="204" t="s">
        <v>145</v>
      </c>
      <c r="E139" s="226" t="s">
        <v>21</v>
      </c>
      <c r="F139" s="227" t="s">
        <v>164</v>
      </c>
      <c r="G139" s="225"/>
      <c r="H139" s="228">
        <v>32</v>
      </c>
      <c r="I139" s="229"/>
      <c r="J139" s="225"/>
      <c r="K139" s="225"/>
      <c r="L139" s="230"/>
      <c r="M139" s="231"/>
      <c r="N139" s="232"/>
      <c r="O139" s="232"/>
      <c r="P139" s="232"/>
      <c r="Q139" s="232"/>
      <c r="R139" s="232"/>
      <c r="S139" s="232"/>
      <c r="T139" s="233"/>
      <c r="AT139" s="234" t="s">
        <v>145</v>
      </c>
      <c r="AU139" s="234" t="s">
        <v>82</v>
      </c>
      <c r="AV139" s="12" t="s">
        <v>143</v>
      </c>
      <c r="AW139" s="12" t="s">
        <v>35</v>
      </c>
      <c r="AX139" s="12" t="s">
        <v>80</v>
      </c>
      <c r="AY139" s="234" t="s">
        <v>136</v>
      </c>
    </row>
    <row r="140" spans="2:65" s="1" customFormat="1" ht="25.5" customHeight="1" x14ac:dyDescent="0.3">
      <c r="B140" s="39"/>
      <c r="C140" s="190" t="s">
        <v>244</v>
      </c>
      <c r="D140" s="190" t="s">
        <v>138</v>
      </c>
      <c r="E140" s="191" t="s">
        <v>221</v>
      </c>
      <c r="F140" s="192" t="s">
        <v>516</v>
      </c>
      <c r="G140" s="193" t="s">
        <v>141</v>
      </c>
      <c r="H140" s="194">
        <v>18.600000000000001</v>
      </c>
      <c r="I140" s="195"/>
      <c r="J140" s="196">
        <f>ROUND(I140*H140,2)</f>
        <v>0</v>
      </c>
      <c r="K140" s="192" t="s">
        <v>142</v>
      </c>
      <c r="L140" s="59"/>
      <c r="M140" s="197" t="s">
        <v>21</v>
      </c>
      <c r="N140" s="198" t="s">
        <v>43</v>
      </c>
      <c r="O140" s="40"/>
      <c r="P140" s="199">
        <f>O140*H140</f>
        <v>0</v>
      </c>
      <c r="Q140" s="199">
        <v>0</v>
      </c>
      <c r="R140" s="199">
        <f>Q140*H140</f>
        <v>0</v>
      </c>
      <c r="S140" s="199">
        <v>0</v>
      </c>
      <c r="T140" s="200">
        <f>S140*H140</f>
        <v>0</v>
      </c>
      <c r="AR140" s="22" t="s">
        <v>143</v>
      </c>
      <c r="AT140" s="22" t="s">
        <v>138</v>
      </c>
      <c r="AU140" s="22" t="s">
        <v>82</v>
      </c>
      <c r="AY140" s="22" t="s">
        <v>136</v>
      </c>
      <c r="BE140" s="201">
        <f>IF(N140="základní",J140,0)</f>
        <v>0</v>
      </c>
      <c r="BF140" s="201">
        <f>IF(N140="snížená",J140,0)</f>
        <v>0</v>
      </c>
      <c r="BG140" s="201">
        <f>IF(N140="zákl. přenesená",J140,0)</f>
        <v>0</v>
      </c>
      <c r="BH140" s="201">
        <f>IF(N140="sníž. přenesená",J140,0)</f>
        <v>0</v>
      </c>
      <c r="BI140" s="201">
        <f>IF(N140="nulová",J140,0)</f>
        <v>0</v>
      </c>
      <c r="BJ140" s="22" t="s">
        <v>80</v>
      </c>
      <c r="BK140" s="201">
        <f>ROUND(I140*H140,2)</f>
        <v>0</v>
      </c>
      <c r="BL140" s="22" t="s">
        <v>143</v>
      </c>
      <c r="BM140" s="22" t="s">
        <v>517</v>
      </c>
    </row>
    <row r="141" spans="2:65" s="11" customFormat="1" x14ac:dyDescent="0.3">
      <c r="B141" s="202"/>
      <c r="C141" s="203"/>
      <c r="D141" s="204" t="s">
        <v>145</v>
      </c>
      <c r="E141" s="205" t="s">
        <v>21</v>
      </c>
      <c r="F141" s="206" t="s">
        <v>518</v>
      </c>
      <c r="G141" s="203"/>
      <c r="H141" s="207">
        <v>18.600000000000001</v>
      </c>
      <c r="I141" s="208"/>
      <c r="J141" s="203"/>
      <c r="K141" s="203"/>
      <c r="L141" s="209"/>
      <c r="M141" s="210"/>
      <c r="N141" s="211"/>
      <c r="O141" s="211"/>
      <c r="P141" s="211"/>
      <c r="Q141" s="211"/>
      <c r="R141" s="211"/>
      <c r="S141" s="211"/>
      <c r="T141" s="212"/>
      <c r="AT141" s="213" t="s">
        <v>145</v>
      </c>
      <c r="AU141" s="213" t="s">
        <v>82</v>
      </c>
      <c r="AV141" s="11" t="s">
        <v>82</v>
      </c>
      <c r="AW141" s="11" t="s">
        <v>35</v>
      </c>
      <c r="AX141" s="11" t="s">
        <v>72</v>
      </c>
      <c r="AY141" s="213" t="s">
        <v>136</v>
      </c>
    </row>
    <row r="142" spans="2:65" s="12" customFormat="1" x14ac:dyDescent="0.3">
      <c r="B142" s="224"/>
      <c r="C142" s="225"/>
      <c r="D142" s="204" t="s">
        <v>145</v>
      </c>
      <c r="E142" s="226" t="s">
        <v>21</v>
      </c>
      <c r="F142" s="227" t="s">
        <v>164</v>
      </c>
      <c r="G142" s="225"/>
      <c r="H142" s="228">
        <v>18.600000000000001</v>
      </c>
      <c r="I142" s="229"/>
      <c r="J142" s="225"/>
      <c r="K142" s="225"/>
      <c r="L142" s="230"/>
      <c r="M142" s="231"/>
      <c r="N142" s="232"/>
      <c r="O142" s="232"/>
      <c r="P142" s="232"/>
      <c r="Q142" s="232"/>
      <c r="R142" s="232"/>
      <c r="S142" s="232"/>
      <c r="T142" s="233"/>
      <c r="AT142" s="234" t="s">
        <v>145</v>
      </c>
      <c r="AU142" s="234" t="s">
        <v>82</v>
      </c>
      <c r="AV142" s="12" t="s">
        <v>143</v>
      </c>
      <c r="AW142" s="12" t="s">
        <v>35</v>
      </c>
      <c r="AX142" s="12" t="s">
        <v>80</v>
      </c>
      <c r="AY142" s="234" t="s">
        <v>136</v>
      </c>
    </row>
    <row r="143" spans="2:65" s="1" customFormat="1" ht="25.5" customHeight="1" x14ac:dyDescent="0.3">
      <c r="B143" s="39"/>
      <c r="C143" s="190" t="s">
        <v>253</v>
      </c>
      <c r="D143" s="190" t="s">
        <v>138</v>
      </c>
      <c r="E143" s="191" t="s">
        <v>226</v>
      </c>
      <c r="F143" s="192" t="s">
        <v>519</v>
      </c>
      <c r="G143" s="193" t="s">
        <v>197</v>
      </c>
      <c r="H143" s="194">
        <v>2</v>
      </c>
      <c r="I143" s="195"/>
      <c r="J143" s="196">
        <f>ROUND(I143*H143,2)</f>
        <v>0</v>
      </c>
      <c r="K143" s="192" t="s">
        <v>142</v>
      </c>
      <c r="L143" s="59"/>
      <c r="M143" s="197" t="s">
        <v>21</v>
      </c>
      <c r="N143" s="198" t="s">
        <v>43</v>
      </c>
      <c r="O143" s="40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AR143" s="22" t="s">
        <v>143</v>
      </c>
      <c r="AT143" s="22" t="s">
        <v>138</v>
      </c>
      <c r="AU143" s="22" t="s">
        <v>82</v>
      </c>
      <c r="AY143" s="22" t="s">
        <v>136</v>
      </c>
      <c r="BE143" s="201">
        <f>IF(N143="základní",J143,0)</f>
        <v>0</v>
      </c>
      <c r="BF143" s="201">
        <f>IF(N143="snížená",J143,0)</f>
        <v>0</v>
      </c>
      <c r="BG143" s="201">
        <f>IF(N143="zákl. přenesená",J143,0)</f>
        <v>0</v>
      </c>
      <c r="BH143" s="201">
        <f>IF(N143="sníž. přenesená",J143,0)</f>
        <v>0</v>
      </c>
      <c r="BI143" s="201">
        <f>IF(N143="nulová",J143,0)</f>
        <v>0</v>
      </c>
      <c r="BJ143" s="22" t="s">
        <v>80</v>
      </c>
      <c r="BK143" s="201">
        <f>ROUND(I143*H143,2)</f>
        <v>0</v>
      </c>
      <c r="BL143" s="22" t="s">
        <v>143</v>
      </c>
      <c r="BM143" s="22" t="s">
        <v>520</v>
      </c>
    </row>
    <row r="144" spans="2:65" s="11" customFormat="1" x14ac:dyDescent="0.3">
      <c r="B144" s="202"/>
      <c r="C144" s="203"/>
      <c r="D144" s="204" t="s">
        <v>145</v>
      </c>
      <c r="E144" s="205" t="s">
        <v>21</v>
      </c>
      <c r="F144" s="206" t="s">
        <v>82</v>
      </c>
      <c r="G144" s="203"/>
      <c r="H144" s="207">
        <v>2</v>
      </c>
      <c r="I144" s="208"/>
      <c r="J144" s="203"/>
      <c r="K144" s="203"/>
      <c r="L144" s="209"/>
      <c r="M144" s="210"/>
      <c r="N144" s="211"/>
      <c r="O144" s="211"/>
      <c r="P144" s="211"/>
      <c r="Q144" s="211"/>
      <c r="R144" s="211"/>
      <c r="S144" s="211"/>
      <c r="T144" s="212"/>
      <c r="AT144" s="213" t="s">
        <v>145</v>
      </c>
      <c r="AU144" s="213" t="s">
        <v>82</v>
      </c>
      <c r="AV144" s="11" t="s">
        <v>82</v>
      </c>
      <c r="AW144" s="11" t="s">
        <v>35</v>
      </c>
      <c r="AX144" s="11" t="s">
        <v>72</v>
      </c>
      <c r="AY144" s="213" t="s">
        <v>136</v>
      </c>
    </row>
    <row r="145" spans="2:51" s="12" customFormat="1" x14ac:dyDescent="0.3">
      <c r="B145" s="224"/>
      <c r="C145" s="225"/>
      <c r="D145" s="204" t="s">
        <v>145</v>
      </c>
      <c r="E145" s="226" t="s">
        <v>21</v>
      </c>
      <c r="F145" s="227" t="s">
        <v>164</v>
      </c>
      <c r="G145" s="225"/>
      <c r="H145" s="228">
        <v>2</v>
      </c>
      <c r="I145" s="229"/>
      <c r="J145" s="225"/>
      <c r="K145" s="225"/>
      <c r="L145" s="230"/>
      <c r="M145" s="238"/>
      <c r="N145" s="239"/>
      <c r="O145" s="239"/>
      <c r="P145" s="239"/>
      <c r="Q145" s="239"/>
      <c r="R145" s="239"/>
      <c r="S145" s="239"/>
      <c r="T145" s="240"/>
      <c r="AT145" s="234" t="s">
        <v>145</v>
      </c>
      <c r="AU145" s="234" t="s">
        <v>82</v>
      </c>
      <c r="AV145" s="12" t="s">
        <v>143</v>
      </c>
      <c r="AW145" s="12" t="s">
        <v>35</v>
      </c>
      <c r="AX145" s="12" t="s">
        <v>80</v>
      </c>
      <c r="AY145" s="234" t="s">
        <v>136</v>
      </c>
    </row>
    <row r="146" spans="2:51" s="1" customFormat="1" ht="6.95" customHeight="1" x14ac:dyDescent="0.3">
      <c r="B146" s="54"/>
      <c r="C146" s="55"/>
      <c r="D146" s="55"/>
      <c r="E146" s="55"/>
      <c r="F146" s="55"/>
      <c r="G146" s="55"/>
      <c r="H146" s="55"/>
      <c r="I146" s="137"/>
      <c r="J146" s="55"/>
      <c r="K146" s="55"/>
      <c r="L146" s="59"/>
    </row>
  </sheetData>
  <sheetProtection algorithmName="SHA-512" hashValue="I6af/CaNomUmhjsCF9HnMS9lrnsFBFc/EL7JVtJXMkPu2YaCA22EsGOt/ezmlyi5dyXSSy6ZB6MYRPkOISCEsQ==" saltValue="s8p775bbSjf8WLW45KWPaBZbSzKaYAUWoxIFA64UpNXN1QuO5sxIJUESqU8S1aJLGxEX20U3zRlB4+MKmb6eMQ==" spinCount="100000" sheet="1" objects="1" scenarios="1" formatColumns="0" formatRows="0" autoFilter="0"/>
  <autoFilter ref="C84:K145"/>
  <mergeCells count="10">
    <mergeCell ref="J51:J52"/>
    <mergeCell ref="E75:H75"/>
    <mergeCell ref="E77:H7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7"/>
  <sheetViews>
    <sheetView showGridLines="0" workbookViewId="0">
      <pane ySplit="1" topLeftCell="A2" activePane="bottomLeft" state="frozen"/>
      <selection pane="bottomLeft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9"/>
      <c r="B1" s="110"/>
      <c r="C1" s="110"/>
      <c r="D1" s="111" t="s">
        <v>1</v>
      </c>
      <c r="E1" s="110"/>
      <c r="F1" s="112" t="s">
        <v>95</v>
      </c>
      <c r="G1" s="366" t="s">
        <v>96</v>
      </c>
      <c r="H1" s="366"/>
      <c r="I1" s="113"/>
      <c r="J1" s="112" t="s">
        <v>97</v>
      </c>
      <c r="K1" s="111" t="s">
        <v>98</v>
      </c>
      <c r="L1" s="112" t="s">
        <v>99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 x14ac:dyDescent="0.3">
      <c r="L2" s="324"/>
      <c r="M2" s="324"/>
      <c r="N2" s="324"/>
      <c r="O2" s="324"/>
      <c r="P2" s="324"/>
      <c r="Q2" s="324"/>
      <c r="R2" s="324"/>
      <c r="S2" s="324"/>
      <c r="T2" s="324"/>
      <c r="U2" s="324"/>
      <c r="V2" s="324"/>
      <c r="AT2" s="22" t="s">
        <v>94</v>
      </c>
    </row>
    <row r="3" spans="1:70" ht="6.95" customHeight="1" x14ac:dyDescent="0.3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82</v>
      </c>
    </row>
    <row r="4" spans="1:70" ht="36.950000000000003" customHeight="1" x14ac:dyDescent="0.3">
      <c r="B4" s="26"/>
      <c r="C4" s="27"/>
      <c r="D4" s="28" t="s">
        <v>100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 x14ac:dyDescent="0.3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 ht="15" x14ac:dyDescent="0.3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6.5" customHeight="1" x14ac:dyDescent="0.3">
      <c r="B7" s="26"/>
      <c r="C7" s="27"/>
      <c r="D7" s="27"/>
      <c r="E7" s="367" t="str">
        <f>'Rekapitulace stavby'!K6</f>
        <v>Terminál veřejné dopravy Chrudim - způsobilé hlavní náklady</v>
      </c>
      <c r="F7" s="368"/>
      <c r="G7" s="368"/>
      <c r="H7" s="368"/>
      <c r="I7" s="115"/>
      <c r="J7" s="27"/>
      <c r="K7" s="29"/>
    </row>
    <row r="8" spans="1:70" s="1" customFormat="1" ht="15" x14ac:dyDescent="0.3">
      <c r="B8" s="39"/>
      <c r="C8" s="40"/>
      <c r="D8" s="35" t="s">
        <v>101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 x14ac:dyDescent="0.3">
      <c r="B9" s="39"/>
      <c r="C9" s="40"/>
      <c r="D9" s="40"/>
      <c r="E9" s="369" t="s">
        <v>521</v>
      </c>
      <c r="F9" s="370"/>
      <c r="G9" s="370"/>
      <c r="H9" s="370"/>
      <c r="I9" s="116"/>
      <c r="J9" s="40"/>
      <c r="K9" s="43"/>
    </row>
    <row r="10" spans="1:70" s="1" customFormat="1" x14ac:dyDescent="0.3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 x14ac:dyDescent="0.3">
      <c r="B11" s="39"/>
      <c r="C11" s="40"/>
      <c r="D11" s="35" t="s">
        <v>20</v>
      </c>
      <c r="E11" s="40"/>
      <c r="F11" s="33" t="s">
        <v>21</v>
      </c>
      <c r="G11" s="40"/>
      <c r="H11" s="40"/>
      <c r="I11" s="117" t="s">
        <v>22</v>
      </c>
      <c r="J11" s="33" t="s">
        <v>21</v>
      </c>
      <c r="K11" s="43"/>
    </row>
    <row r="12" spans="1:70" s="1" customFormat="1" ht="14.45" customHeight="1" x14ac:dyDescent="0.3">
      <c r="B12" s="39"/>
      <c r="C12" s="40"/>
      <c r="D12" s="35" t="s">
        <v>23</v>
      </c>
      <c r="E12" s="40"/>
      <c r="F12" s="33" t="s">
        <v>103</v>
      </c>
      <c r="G12" s="40"/>
      <c r="H12" s="40"/>
      <c r="I12" s="117" t="s">
        <v>25</v>
      </c>
      <c r="J12" s="118" t="str">
        <f>'Rekapitulace stavby'!AN8</f>
        <v>26. 2. 2018</v>
      </c>
      <c r="K12" s="43"/>
    </row>
    <row r="13" spans="1:70" s="1" customFormat="1" ht="10.9" customHeight="1" x14ac:dyDescent="0.3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 x14ac:dyDescent="0.3">
      <c r="B14" s="39"/>
      <c r="C14" s="40"/>
      <c r="D14" s="35" t="s">
        <v>27</v>
      </c>
      <c r="E14" s="40"/>
      <c r="F14" s="40"/>
      <c r="G14" s="40"/>
      <c r="H14" s="40"/>
      <c r="I14" s="117" t="s">
        <v>28</v>
      </c>
      <c r="J14" s="33" t="str">
        <f>IF('Rekapitulace stavby'!AN10="","",'Rekapitulace stavby'!AN10)</f>
        <v/>
      </c>
      <c r="K14" s="43"/>
    </row>
    <row r="15" spans="1:70" s="1" customFormat="1" ht="18" customHeight="1" x14ac:dyDescent="0.3">
      <c r="B15" s="39"/>
      <c r="C15" s="40"/>
      <c r="D15" s="40"/>
      <c r="E15" s="33" t="str">
        <f>IF('Rekapitulace stavby'!E11="","",'Rekapitulace stavby'!E11)</f>
        <v>Město Chrudim</v>
      </c>
      <c r="F15" s="40"/>
      <c r="G15" s="40"/>
      <c r="H15" s="40"/>
      <c r="I15" s="117" t="s">
        <v>30</v>
      </c>
      <c r="J15" s="33" t="str">
        <f>IF('Rekapitulace stavby'!AN11="","",'Rekapitulace stavby'!AN11)</f>
        <v/>
      </c>
      <c r="K15" s="43"/>
    </row>
    <row r="16" spans="1:70" s="1" customFormat="1" ht="6.95" customHeight="1" x14ac:dyDescent="0.3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 x14ac:dyDescent="0.3">
      <c r="B17" s="39"/>
      <c r="C17" s="40"/>
      <c r="D17" s="35" t="s">
        <v>31</v>
      </c>
      <c r="E17" s="40"/>
      <c r="F17" s="40"/>
      <c r="G17" s="40"/>
      <c r="H17" s="40"/>
      <c r="I17" s="117" t="s">
        <v>28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 x14ac:dyDescent="0.3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30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 x14ac:dyDescent="0.3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 x14ac:dyDescent="0.3">
      <c r="B20" s="39"/>
      <c r="C20" s="40"/>
      <c r="D20" s="35" t="s">
        <v>33</v>
      </c>
      <c r="E20" s="40"/>
      <c r="F20" s="40"/>
      <c r="G20" s="40"/>
      <c r="H20" s="40"/>
      <c r="I20" s="117" t="s">
        <v>28</v>
      </c>
      <c r="J20" s="33" t="str">
        <f>IF('Rekapitulace stavby'!AN16="","",'Rekapitulace stavby'!AN16)</f>
        <v/>
      </c>
      <c r="K20" s="43"/>
    </row>
    <row r="21" spans="2:11" s="1" customFormat="1" ht="18" customHeight="1" x14ac:dyDescent="0.3">
      <c r="B21" s="39"/>
      <c r="C21" s="40"/>
      <c r="D21" s="40"/>
      <c r="E21" s="33" t="str">
        <f>IF('Rekapitulace stavby'!E17="","",'Rekapitulace stavby'!E17)</f>
        <v xml:space="preserve">Ateliér K2 </v>
      </c>
      <c r="F21" s="40"/>
      <c r="G21" s="40"/>
      <c r="H21" s="40"/>
      <c r="I21" s="117" t="s">
        <v>30</v>
      </c>
      <c r="J21" s="33" t="str">
        <f>IF('Rekapitulace stavby'!AN17="","",'Rekapitulace stavby'!AN17)</f>
        <v/>
      </c>
      <c r="K21" s="43"/>
    </row>
    <row r="22" spans="2:11" s="1" customFormat="1" ht="6.95" customHeight="1" x14ac:dyDescent="0.3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 x14ac:dyDescent="0.3">
      <c r="B23" s="39"/>
      <c r="C23" s="40"/>
      <c r="D23" s="35" t="s">
        <v>36</v>
      </c>
      <c r="E23" s="40"/>
      <c r="F23" s="40"/>
      <c r="G23" s="40"/>
      <c r="H23" s="40"/>
      <c r="I23" s="116"/>
      <c r="J23" s="40"/>
      <c r="K23" s="43"/>
    </row>
    <row r="24" spans="2:11" s="6" customFormat="1" ht="16.5" customHeight="1" x14ac:dyDescent="0.3">
      <c r="B24" s="119"/>
      <c r="C24" s="120"/>
      <c r="D24" s="120"/>
      <c r="E24" s="358" t="s">
        <v>21</v>
      </c>
      <c r="F24" s="358"/>
      <c r="G24" s="358"/>
      <c r="H24" s="358"/>
      <c r="I24" s="121"/>
      <c r="J24" s="120"/>
      <c r="K24" s="122"/>
    </row>
    <row r="25" spans="2:11" s="1" customFormat="1" ht="6.95" customHeight="1" x14ac:dyDescent="0.3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 x14ac:dyDescent="0.3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 x14ac:dyDescent="0.3">
      <c r="B27" s="39"/>
      <c r="C27" s="40"/>
      <c r="D27" s="125" t="s">
        <v>38</v>
      </c>
      <c r="E27" s="40"/>
      <c r="F27" s="40"/>
      <c r="G27" s="40"/>
      <c r="H27" s="40"/>
      <c r="I27" s="116"/>
      <c r="J27" s="126">
        <f>ROUND(J81,2)</f>
        <v>0</v>
      </c>
      <c r="K27" s="43"/>
    </row>
    <row r="28" spans="2:11" s="1" customFormat="1" ht="6.95" customHeight="1" x14ac:dyDescent="0.3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 x14ac:dyDescent="0.3">
      <c r="B29" s="39"/>
      <c r="C29" s="40"/>
      <c r="D29" s="40"/>
      <c r="E29" s="40"/>
      <c r="F29" s="44" t="s">
        <v>40</v>
      </c>
      <c r="G29" s="40"/>
      <c r="H29" s="40"/>
      <c r="I29" s="127" t="s">
        <v>39</v>
      </c>
      <c r="J29" s="44" t="s">
        <v>41</v>
      </c>
      <c r="K29" s="43"/>
    </row>
    <row r="30" spans="2:11" s="1" customFormat="1" ht="14.45" customHeight="1" x14ac:dyDescent="0.3">
      <c r="B30" s="39"/>
      <c r="C30" s="40"/>
      <c r="D30" s="47" t="s">
        <v>42</v>
      </c>
      <c r="E30" s="47" t="s">
        <v>43</v>
      </c>
      <c r="F30" s="128">
        <f>ROUND(SUM(BE81:BE126), 2)</f>
        <v>0</v>
      </c>
      <c r="G30" s="40"/>
      <c r="H30" s="40"/>
      <c r="I30" s="129">
        <v>0.21</v>
      </c>
      <c r="J30" s="128">
        <f>ROUND(ROUND((SUM(BE81:BE126)), 2)*I30, 2)</f>
        <v>0</v>
      </c>
      <c r="K30" s="43"/>
    </row>
    <row r="31" spans="2:11" s="1" customFormat="1" ht="14.45" customHeight="1" x14ac:dyDescent="0.3">
      <c r="B31" s="39"/>
      <c r="C31" s="40"/>
      <c r="D31" s="40"/>
      <c r="E31" s="47" t="s">
        <v>44</v>
      </c>
      <c r="F31" s="128">
        <f>ROUND(SUM(BF81:BF126), 2)</f>
        <v>0</v>
      </c>
      <c r="G31" s="40"/>
      <c r="H31" s="40"/>
      <c r="I31" s="129">
        <v>0.15</v>
      </c>
      <c r="J31" s="128">
        <f>ROUND(ROUND((SUM(BF81:BF126)), 2)*I31, 2)</f>
        <v>0</v>
      </c>
      <c r="K31" s="43"/>
    </row>
    <row r="32" spans="2:11" s="1" customFormat="1" ht="14.45" hidden="1" customHeight="1" x14ac:dyDescent="0.3">
      <c r="B32" s="39"/>
      <c r="C32" s="40"/>
      <c r="D32" s="40"/>
      <c r="E32" s="47" t="s">
        <v>45</v>
      </c>
      <c r="F32" s="128">
        <f>ROUND(SUM(BG81:BG126),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 x14ac:dyDescent="0.3">
      <c r="B33" s="39"/>
      <c r="C33" s="40"/>
      <c r="D33" s="40"/>
      <c r="E33" s="47" t="s">
        <v>46</v>
      </c>
      <c r="F33" s="128">
        <f>ROUND(SUM(BH81:BH126),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 x14ac:dyDescent="0.3">
      <c r="B34" s="39"/>
      <c r="C34" s="40"/>
      <c r="D34" s="40"/>
      <c r="E34" s="47" t="s">
        <v>47</v>
      </c>
      <c r="F34" s="128">
        <f>ROUND(SUM(BI81:BI126),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 x14ac:dyDescent="0.3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 x14ac:dyDescent="0.3">
      <c r="B36" s="39"/>
      <c r="C36" s="130"/>
      <c r="D36" s="131" t="s">
        <v>48</v>
      </c>
      <c r="E36" s="77"/>
      <c r="F36" s="77"/>
      <c r="G36" s="132" t="s">
        <v>49</v>
      </c>
      <c r="H36" s="133" t="s">
        <v>50</v>
      </c>
      <c r="I36" s="134"/>
      <c r="J36" s="135">
        <f>SUM(J27:J34)</f>
        <v>0</v>
      </c>
      <c r="K36" s="136"/>
    </row>
    <row r="37" spans="2:11" s="1" customFormat="1" ht="14.45" customHeight="1" x14ac:dyDescent="0.3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 x14ac:dyDescent="0.3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 x14ac:dyDescent="0.3">
      <c r="B42" s="39"/>
      <c r="C42" s="28" t="s">
        <v>104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 x14ac:dyDescent="0.3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 x14ac:dyDescent="0.3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16.5" customHeight="1" x14ac:dyDescent="0.3">
      <c r="B45" s="39"/>
      <c r="C45" s="40"/>
      <c r="D45" s="40"/>
      <c r="E45" s="367" t="str">
        <f>E7</f>
        <v>Terminál veřejné dopravy Chrudim - způsobilé hlavní náklady</v>
      </c>
      <c r="F45" s="368"/>
      <c r="G45" s="368"/>
      <c r="H45" s="368"/>
      <c r="I45" s="116"/>
      <c r="J45" s="40"/>
      <c r="K45" s="43"/>
    </row>
    <row r="46" spans="2:11" s="1" customFormat="1" ht="14.45" customHeight="1" x14ac:dyDescent="0.3">
      <c r="B46" s="39"/>
      <c r="C46" s="35" t="s">
        <v>101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17.25" customHeight="1" x14ac:dyDescent="0.3">
      <c r="B47" s="39"/>
      <c r="C47" s="40"/>
      <c r="D47" s="40"/>
      <c r="E47" s="369" t="str">
        <f>E9</f>
        <v>005 - SO 901 elektro</v>
      </c>
      <c r="F47" s="370"/>
      <c r="G47" s="370"/>
      <c r="H47" s="370"/>
      <c r="I47" s="116"/>
      <c r="J47" s="40"/>
      <c r="K47" s="43"/>
    </row>
    <row r="48" spans="2:11" s="1" customFormat="1" ht="6.95" customHeight="1" x14ac:dyDescent="0.3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 x14ac:dyDescent="0.3">
      <c r="B49" s="39"/>
      <c r="C49" s="35" t="s">
        <v>23</v>
      </c>
      <c r="D49" s="40"/>
      <c r="E49" s="40"/>
      <c r="F49" s="33" t="str">
        <f>F12</f>
        <v xml:space="preserve"> </v>
      </c>
      <c r="G49" s="40"/>
      <c r="H49" s="40"/>
      <c r="I49" s="117" t="s">
        <v>25</v>
      </c>
      <c r="J49" s="118" t="str">
        <f>IF(J12="","",J12)</f>
        <v>26. 2. 2018</v>
      </c>
      <c r="K49" s="43"/>
    </row>
    <row r="50" spans="2:47" s="1" customFormat="1" ht="6.95" customHeight="1" x14ac:dyDescent="0.3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 ht="15" x14ac:dyDescent="0.3">
      <c r="B51" s="39"/>
      <c r="C51" s="35" t="s">
        <v>27</v>
      </c>
      <c r="D51" s="40"/>
      <c r="E51" s="40"/>
      <c r="F51" s="33" t="str">
        <f>E15</f>
        <v>Město Chrudim</v>
      </c>
      <c r="G51" s="40"/>
      <c r="H51" s="40"/>
      <c r="I51" s="117" t="s">
        <v>33</v>
      </c>
      <c r="J51" s="358" t="str">
        <f>E21</f>
        <v xml:space="preserve">Ateliér K2 </v>
      </c>
      <c r="K51" s="43"/>
    </row>
    <row r="52" spans="2:47" s="1" customFormat="1" ht="14.45" customHeight="1" x14ac:dyDescent="0.3">
      <c r="B52" s="39"/>
      <c r="C52" s="35" t="s">
        <v>31</v>
      </c>
      <c r="D52" s="40"/>
      <c r="E52" s="40"/>
      <c r="F52" s="33" t="str">
        <f>IF(E18="","",E18)</f>
        <v/>
      </c>
      <c r="G52" s="40"/>
      <c r="H52" s="40"/>
      <c r="I52" s="116"/>
      <c r="J52" s="362"/>
      <c r="K52" s="43"/>
    </row>
    <row r="53" spans="2:47" s="1" customFormat="1" ht="10.35" customHeight="1" x14ac:dyDescent="0.3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 x14ac:dyDescent="0.3">
      <c r="B54" s="39"/>
      <c r="C54" s="142" t="s">
        <v>105</v>
      </c>
      <c r="D54" s="130"/>
      <c r="E54" s="130"/>
      <c r="F54" s="130"/>
      <c r="G54" s="130"/>
      <c r="H54" s="130"/>
      <c r="I54" s="143"/>
      <c r="J54" s="144" t="s">
        <v>106</v>
      </c>
      <c r="K54" s="145"/>
    </row>
    <row r="55" spans="2:47" s="1" customFormat="1" ht="10.35" customHeight="1" x14ac:dyDescent="0.3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 x14ac:dyDescent="0.3">
      <c r="B56" s="39"/>
      <c r="C56" s="146" t="s">
        <v>107</v>
      </c>
      <c r="D56" s="40"/>
      <c r="E56" s="40"/>
      <c r="F56" s="40"/>
      <c r="G56" s="40"/>
      <c r="H56" s="40"/>
      <c r="I56" s="116"/>
      <c r="J56" s="126">
        <f>J81</f>
        <v>0</v>
      </c>
      <c r="K56" s="43"/>
      <c r="AU56" s="22" t="s">
        <v>108</v>
      </c>
    </row>
    <row r="57" spans="2:47" s="7" customFormat="1" ht="24.95" customHeight="1" x14ac:dyDescent="0.3">
      <c r="B57" s="147"/>
      <c r="C57" s="148"/>
      <c r="D57" s="149" t="s">
        <v>522</v>
      </c>
      <c r="E57" s="150"/>
      <c r="F57" s="150"/>
      <c r="G57" s="150"/>
      <c r="H57" s="150"/>
      <c r="I57" s="151"/>
      <c r="J57" s="152">
        <f>J82</f>
        <v>0</v>
      </c>
      <c r="K57" s="153"/>
    </row>
    <row r="58" spans="2:47" s="7" customFormat="1" ht="24.95" customHeight="1" x14ac:dyDescent="0.3">
      <c r="B58" s="147"/>
      <c r="C58" s="148"/>
      <c r="D58" s="149" t="s">
        <v>522</v>
      </c>
      <c r="E58" s="150"/>
      <c r="F58" s="150"/>
      <c r="G58" s="150"/>
      <c r="H58" s="150"/>
      <c r="I58" s="151"/>
      <c r="J58" s="152">
        <f>J91</f>
        <v>0</v>
      </c>
      <c r="K58" s="153"/>
    </row>
    <row r="59" spans="2:47" s="7" customFormat="1" ht="24.95" customHeight="1" x14ac:dyDescent="0.3">
      <c r="B59" s="147"/>
      <c r="C59" s="148"/>
      <c r="D59" s="149" t="s">
        <v>523</v>
      </c>
      <c r="E59" s="150"/>
      <c r="F59" s="150"/>
      <c r="G59" s="150"/>
      <c r="H59" s="150"/>
      <c r="I59" s="151"/>
      <c r="J59" s="152">
        <f>J97</f>
        <v>0</v>
      </c>
      <c r="K59" s="153"/>
    </row>
    <row r="60" spans="2:47" s="7" customFormat="1" ht="24.95" customHeight="1" x14ac:dyDescent="0.3">
      <c r="B60" s="147"/>
      <c r="C60" s="148"/>
      <c r="D60" s="149" t="s">
        <v>524</v>
      </c>
      <c r="E60" s="150"/>
      <c r="F60" s="150"/>
      <c r="G60" s="150"/>
      <c r="H60" s="150"/>
      <c r="I60" s="151"/>
      <c r="J60" s="152">
        <f>J112</f>
        <v>0</v>
      </c>
      <c r="K60" s="153"/>
    </row>
    <row r="61" spans="2:47" s="7" customFormat="1" ht="24.95" customHeight="1" x14ac:dyDescent="0.3">
      <c r="B61" s="147"/>
      <c r="C61" s="148"/>
      <c r="D61" s="149" t="s">
        <v>525</v>
      </c>
      <c r="E61" s="150"/>
      <c r="F61" s="150"/>
      <c r="G61" s="150"/>
      <c r="H61" s="150"/>
      <c r="I61" s="151"/>
      <c r="J61" s="152">
        <f>J120</f>
        <v>0</v>
      </c>
      <c r="K61" s="153"/>
    </row>
    <row r="62" spans="2:47" s="1" customFormat="1" ht="21.75" customHeight="1" x14ac:dyDescent="0.3">
      <c r="B62" s="39"/>
      <c r="C62" s="40"/>
      <c r="D62" s="40"/>
      <c r="E62" s="40"/>
      <c r="F62" s="40"/>
      <c r="G62" s="40"/>
      <c r="H62" s="40"/>
      <c r="I62" s="116"/>
      <c r="J62" s="40"/>
      <c r="K62" s="43"/>
    </row>
    <row r="63" spans="2:47" s="1" customFormat="1" ht="6.95" customHeight="1" x14ac:dyDescent="0.3">
      <c r="B63" s="54"/>
      <c r="C63" s="55"/>
      <c r="D63" s="55"/>
      <c r="E63" s="55"/>
      <c r="F63" s="55"/>
      <c r="G63" s="55"/>
      <c r="H63" s="55"/>
      <c r="I63" s="137"/>
      <c r="J63" s="55"/>
      <c r="K63" s="56"/>
    </row>
    <row r="67" spans="2:20" s="1" customFormat="1" ht="6.95" customHeight="1" x14ac:dyDescent="0.3">
      <c r="B67" s="57"/>
      <c r="C67" s="58"/>
      <c r="D67" s="58"/>
      <c r="E67" s="58"/>
      <c r="F67" s="58"/>
      <c r="G67" s="58"/>
      <c r="H67" s="58"/>
      <c r="I67" s="140"/>
      <c r="J67" s="58"/>
      <c r="K67" s="58"/>
      <c r="L67" s="59"/>
    </row>
    <row r="68" spans="2:20" s="1" customFormat="1" ht="36.950000000000003" customHeight="1" x14ac:dyDescent="0.3">
      <c r="B68" s="39"/>
      <c r="C68" s="60" t="s">
        <v>120</v>
      </c>
      <c r="D68" s="61"/>
      <c r="E68" s="61"/>
      <c r="F68" s="61"/>
      <c r="G68" s="61"/>
      <c r="H68" s="61"/>
      <c r="I68" s="161"/>
      <c r="J68" s="61"/>
      <c r="K68" s="61"/>
      <c r="L68" s="59"/>
    </row>
    <row r="69" spans="2:20" s="1" customFormat="1" ht="6.95" customHeight="1" x14ac:dyDescent="0.3">
      <c r="B69" s="39"/>
      <c r="C69" s="61"/>
      <c r="D69" s="61"/>
      <c r="E69" s="61"/>
      <c r="F69" s="61"/>
      <c r="G69" s="61"/>
      <c r="H69" s="61"/>
      <c r="I69" s="161"/>
      <c r="J69" s="61"/>
      <c r="K69" s="61"/>
      <c r="L69" s="59"/>
    </row>
    <row r="70" spans="2:20" s="1" customFormat="1" ht="14.45" customHeight="1" x14ac:dyDescent="0.3">
      <c r="B70" s="39"/>
      <c r="C70" s="63" t="s">
        <v>18</v>
      </c>
      <c r="D70" s="61"/>
      <c r="E70" s="61"/>
      <c r="F70" s="61"/>
      <c r="G70" s="61"/>
      <c r="H70" s="61"/>
      <c r="I70" s="161"/>
      <c r="J70" s="61"/>
      <c r="K70" s="61"/>
      <c r="L70" s="59"/>
    </row>
    <row r="71" spans="2:20" s="1" customFormat="1" ht="16.5" customHeight="1" x14ac:dyDescent="0.3">
      <c r="B71" s="39"/>
      <c r="C71" s="61"/>
      <c r="D71" s="61"/>
      <c r="E71" s="363" t="str">
        <f>E7</f>
        <v>Terminál veřejné dopravy Chrudim - způsobilé hlavní náklady</v>
      </c>
      <c r="F71" s="364"/>
      <c r="G71" s="364"/>
      <c r="H71" s="364"/>
      <c r="I71" s="161"/>
      <c r="J71" s="61"/>
      <c r="K71" s="61"/>
      <c r="L71" s="59"/>
    </row>
    <row r="72" spans="2:20" s="1" customFormat="1" ht="14.45" customHeight="1" x14ac:dyDescent="0.3">
      <c r="B72" s="39"/>
      <c r="C72" s="63" t="s">
        <v>101</v>
      </c>
      <c r="D72" s="61"/>
      <c r="E72" s="61"/>
      <c r="F72" s="61"/>
      <c r="G72" s="61"/>
      <c r="H72" s="61"/>
      <c r="I72" s="161"/>
      <c r="J72" s="61"/>
      <c r="K72" s="61"/>
      <c r="L72" s="59"/>
    </row>
    <row r="73" spans="2:20" s="1" customFormat="1" ht="17.25" customHeight="1" x14ac:dyDescent="0.3">
      <c r="B73" s="39"/>
      <c r="C73" s="61"/>
      <c r="D73" s="61"/>
      <c r="E73" s="330" t="str">
        <f>E9</f>
        <v>005 - SO 901 elektro</v>
      </c>
      <c r="F73" s="365"/>
      <c r="G73" s="365"/>
      <c r="H73" s="365"/>
      <c r="I73" s="161"/>
      <c r="J73" s="61"/>
      <c r="K73" s="61"/>
      <c r="L73" s="59"/>
    </row>
    <row r="74" spans="2:20" s="1" customFormat="1" ht="6.95" customHeight="1" x14ac:dyDescent="0.3">
      <c r="B74" s="39"/>
      <c r="C74" s="61"/>
      <c r="D74" s="61"/>
      <c r="E74" s="61"/>
      <c r="F74" s="61"/>
      <c r="G74" s="61"/>
      <c r="H74" s="61"/>
      <c r="I74" s="161"/>
      <c r="J74" s="61"/>
      <c r="K74" s="61"/>
      <c r="L74" s="59"/>
    </row>
    <row r="75" spans="2:20" s="1" customFormat="1" ht="18" customHeight="1" x14ac:dyDescent="0.3">
      <c r="B75" s="39"/>
      <c r="C75" s="63" t="s">
        <v>23</v>
      </c>
      <c r="D75" s="61"/>
      <c r="E75" s="61"/>
      <c r="F75" s="162" t="str">
        <f>F12</f>
        <v xml:space="preserve"> </v>
      </c>
      <c r="G75" s="61"/>
      <c r="H75" s="61"/>
      <c r="I75" s="163" t="s">
        <v>25</v>
      </c>
      <c r="J75" s="71" t="str">
        <f>IF(J12="","",J12)</f>
        <v>26. 2. 2018</v>
      </c>
      <c r="K75" s="61"/>
      <c r="L75" s="59"/>
    </row>
    <row r="76" spans="2:20" s="1" customFormat="1" ht="6.95" customHeight="1" x14ac:dyDescent="0.3">
      <c r="B76" s="39"/>
      <c r="C76" s="61"/>
      <c r="D76" s="61"/>
      <c r="E76" s="61"/>
      <c r="F76" s="61"/>
      <c r="G76" s="61"/>
      <c r="H76" s="61"/>
      <c r="I76" s="161"/>
      <c r="J76" s="61"/>
      <c r="K76" s="61"/>
      <c r="L76" s="59"/>
    </row>
    <row r="77" spans="2:20" s="1" customFormat="1" ht="15" x14ac:dyDescent="0.3">
      <c r="B77" s="39"/>
      <c r="C77" s="63" t="s">
        <v>27</v>
      </c>
      <c r="D77" s="61"/>
      <c r="E77" s="61"/>
      <c r="F77" s="162" t="str">
        <f>E15</f>
        <v>Město Chrudim</v>
      </c>
      <c r="G77" s="61"/>
      <c r="H77" s="61"/>
      <c r="I77" s="163" t="s">
        <v>33</v>
      </c>
      <c r="J77" s="162" t="str">
        <f>E21</f>
        <v xml:space="preserve">Ateliér K2 </v>
      </c>
      <c r="K77" s="61"/>
      <c r="L77" s="59"/>
    </row>
    <row r="78" spans="2:20" s="1" customFormat="1" ht="14.45" customHeight="1" x14ac:dyDescent="0.3">
      <c r="B78" s="39"/>
      <c r="C78" s="63" t="s">
        <v>31</v>
      </c>
      <c r="D78" s="61"/>
      <c r="E78" s="61"/>
      <c r="F78" s="162" t="str">
        <f>IF(E18="","",E18)</f>
        <v/>
      </c>
      <c r="G78" s="61"/>
      <c r="H78" s="61"/>
      <c r="I78" s="161"/>
      <c r="J78" s="61"/>
      <c r="K78" s="61"/>
      <c r="L78" s="59"/>
    </row>
    <row r="79" spans="2:20" s="1" customFormat="1" ht="10.35" customHeight="1" x14ac:dyDescent="0.3">
      <c r="B79" s="39"/>
      <c r="C79" s="61"/>
      <c r="D79" s="61"/>
      <c r="E79" s="61"/>
      <c r="F79" s="61"/>
      <c r="G79" s="61"/>
      <c r="H79" s="61"/>
      <c r="I79" s="161"/>
      <c r="J79" s="61"/>
      <c r="K79" s="61"/>
      <c r="L79" s="59"/>
    </row>
    <row r="80" spans="2:20" s="9" customFormat="1" ht="29.25" customHeight="1" x14ac:dyDescent="0.3">
      <c r="B80" s="164"/>
      <c r="C80" s="165" t="s">
        <v>121</v>
      </c>
      <c r="D80" s="166" t="s">
        <v>57</v>
      </c>
      <c r="E80" s="166" t="s">
        <v>53</v>
      </c>
      <c r="F80" s="166" t="s">
        <v>122</v>
      </c>
      <c r="G80" s="166" t="s">
        <v>123</v>
      </c>
      <c r="H80" s="166" t="s">
        <v>124</v>
      </c>
      <c r="I80" s="167" t="s">
        <v>125</v>
      </c>
      <c r="J80" s="166" t="s">
        <v>106</v>
      </c>
      <c r="K80" s="168" t="s">
        <v>126</v>
      </c>
      <c r="L80" s="169"/>
      <c r="M80" s="79" t="s">
        <v>127</v>
      </c>
      <c r="N80" s="80" t="s">
        <v>42</v>
      </c>
      <c r="O80" s="80" t="s">
        <v>128</v>
      </c>
      <c r="P80" s="80" t="s">
        <v>129</v>
      </c>
      <c r="Q80" s="80" t="s">
        <v>130</v>
      </c>
      <c r="R80" s="80" t="s">
        <v>131</v>
      </c>
      <c r="S80" s="80" t="s">
        <v>132</v>
      </c>
      <c r="T80" s="81" t="s">
        <v>133</v>
      </c>
    </row>
    <row r="81" spans="2:65" s="1" customFormat="1" ht="29.25" customHeight="1" x14ac:dyDescent="0.35">
      <c r="B81" s="39"/>
      <c r="C81" s="85" t="s">
        <v>107</v>
      </c>
      <c r="D81" s="61"/>
      <c r="E81" s="61"/>
      <c r="F81" s="61"/>
      <c r="G81" s="61"/>
      <c r="H81" s="61"/>
      <c r="I81" s="161"/>
      <c r="J81" s="170">
        <f>BK81</f>
        <v>0</v>
      </c>
      <c r="K81" s="61"/>
      <c r="L81" s="59"/>
      <c r="M81" s="82"/>
      <c r="N81" s="83"/>
      <c r="O81" s="83"/>
      <c r="P81" s="171">
        <f>P82+P91+P97+P112+P120</f>
        <v>0</v>
      </c>
      <c r="Q81" s="83"/>
      <c r="R81" s="171">
        <f>R82+R91+R97+R112+R120</f>
        <v>0</v>
      </c>
      <c r="S81" s="83"/>
      <c r="T81" s="172">
        <f>T82+T91+T97+T112+T120</f>
        <v>0</v>
      </c>
      <c r="AT81" s="22" t="s">
        <v>71</v>
      </c>
      <c r="AU81" s="22" t="s">
        <v>108</v>
      </c>
      <c r="BK81" s="173">
        <f>BK82+BK91+BK97+BK112+BK120</f>
        <v>0</v>
      </c>
    </row>
    <row r="82" spans="2:65" s="10" customFormat="1" ht="37.35" customHeight="1" x14ac:dyDescent="0.35">
      <c r="B82" s="174"/>
      <c r="C82" s="175"/>
      <c r="D82" s="176" t="s">
        <v>71</v>
      </c>
      <c r="E82" s="177" t="s">
        <v>526</v>
      </c>
      <c r="F82" s="177" t="s">
        <v>527</v>
      </c>
      <c r="G82" s="175"/>
      <c r="H82" s="175"/>
      <c r="I82" s="178"/>
      <c r="J82" s="179">
        <f>BK82</f>
        <v>0</v>
      </c>
      <c r="K82" s="175"/>
      <c r="L82" s="180"/>
      <c r="M82" s="181"/>
      <c r="N82" s="182"/>
      <c r="O82" s="182"/>
      <c r="P82" s="183">
        <f>SUM(P83:P90)</f>
        <v>0</v>
      </c>
      <c r="Q82" s="182"/>
      <c r="R82" s="183">
        <f>SUM(R83:R90)</f>
        <v>0</v>
      </c>
      <c r="S82" s="182"/>
      <c r="T82" s="184">
        <f>SUM(T83:T90)</f>
        <v>0</v>
      </c>
      <c r="AR82" s="185" t="s">
        <v>80</v>
      </c>
      <c r="AT82" s="186" t="s">
        <v>71</v>
      </c>
      <c r="AU82" s="186" t="s">
        <v>72</v>
      </c>
      <c r="AY82" s="185" t="s">
        <v>136</v>
      </c>
      <c r="BK82" s="187">
        <f>SUM(BK83:BK90)</f>
        <v>0</v>
      </c>
    </row>
    <row r="83" spans="2:65" s="1" customFormat="1" ht="25.5" customHeight="1" x14ac:dyDescent="0.3">
      <c r="B83" s="39"/>
      <c r="C83" s="190" t="s">
        <v>72</v>
      </c>
      <c r="D83" s="190" t="s">
        <v>138</v>
      </c>
      <c r="E83" s="191" t="s">
        <v>528</v>
      </c>
      <c r="F83" s="192" t="s">
        <v>529</v>
      </c>
      <c r="G83" s="193" t="s">
        <v>197</v>
      </c>
      <c r="H83" s="194">
        <v>1</v>
      </c>
      <c r="I83" s="195"/>
      <c r="J83" s="196">
        <f t="shared" ref="J83:J90" si="0">ROUND(I83*H83,2)</f>
        <v>0</v>
      </c>
      <c r="K83" s="192" t="s">
        <v>21</v>
      </c>
      <c r="L83" s="59"/>
      <c r="M83" s="197" t="s">
        <v>21</v>
      </c>
      <c r="N83" s="198" t="s">
        <v>43</v>
      </c>
      <c r="O83" s="40"/>
      <c r="P83" s="199">
        <f t="shared" ref="P83:P90" si="1">O83*H83</f>
        <v>0</v>
      </c>
      <c r="Q83" s="199">
        <v>0</v>
      </c>
      <c r="R83" s="199">
        <f t="shared" ref="R83:R90" si="2">Q83*H83</f>
        <v>0</v>
      </c>
      <c r="S83" s="199">
        <v>0</v>
      </c>
      <c r="T83" s="200">
        <f t="shared" ref="T83:T90" si="3">S83*H83</f>
        <v>0</v>
      </c>
      <c r="AR83" s="22" t="s">
        <v>143</v>
      </c>
      <c r="AT83" s="22" t="s">
        <v>138</v>
      </c>
      <c r="AU83" s="22" t="s">
        <v>80</v>
      </c>
      <c r="AY83" s="22" t="s">
        <v>136</v>
      </c>
      <c r="BE83" s="201">
        <f t="shared" ref="BE83:BE90" si="4">IF(N83="základní",J83,0)</f>
        <v>0</v>
      </c>
      <c r="BF83" s="201">
        <f t="shared" ref="BF83:BF90" si="5">IF(N83="snížená",J83,0)</f>
        <v>0</v>
      </c>
      <c r="BG83" s="201">
        <f t="shared" ref="BG83:BG90" si="6">IF(N83="zákl. přenesená",J83,0)</f>
        <v>0</v>
      </c>
      <c r="BH83" s="201">
        <f t="shared" ref="BH83:BH90" si="7">IF(N83="sníž. přenesená",J83,0)</f>
        <v>0</v>
      </c>
      <c r="BI83" s="201">
        <f t="shared" ref="BI83:BI90" si="8">IF(N83="nulová",J83,0)</f>
        <v>0</v>
      </c>
      <c r="BJ83" s="22" t="s">
        <v>80</v>
      </c>
      <c r="BK83" s="201">
        <f t="shared" ref="BK83:BK90" si="9">ROUND(I83*H83,2)</f>
        <v>0</v>
      </c>
      <c r="BL83" s="22" t="s">
        <v>143</v>
      </c>
      <c r="BM83" s="22" t="s">
        <v>82</v>
      </c>
    </row>
    <row r="84" spans="2:65" s="1" customFormat="1" ht="16.5" customHeight="1" x14ac:dyDescent="0.3">
      <c r="B84" s="39"/>
      <c r="C84" s="190" t="s">
        <v>72</v>
      </c>
      <c r="D84" s="190" t="s">
        <v>138</v>
      </c>
      <c r="E84" s="191" t="s">
        <v>530</v>
      </c>
      <c r="F84" s="192" t="s">
        <v>531</v>
      </c>
      <c r="G84" s="193" t="s">
        <v>197</v>
      </c>
      <c r="H84" s="194">
        <v>1</v>
      </c>
      <c r="I84" s="195"/>
      <c r="J84" s="196">
        <f t="shared" si="0"/>
        <v>0</v>
      </c>
      <c r="K84" s="192" t="s">
        <v>21</v>
      </c>
      <c r="L84" s="59"/>
      <c r="M84" s="197" t="s">
        <v>21</v>
      </c>
      <c r="N84" s="198" t="s">
        <v>43</v>
      </c>
      <c r="O84" s="40"/>
      <c r="P84" s="199">
        <f t="shared" si="1"/>
        <v>0</v>
      </c>
      <c r="Q84" s="199">
        <v>0</v>
      </c>
      <c r="R84" s="199">
        <f t="shared" si="2"/>
        <v>0</v>
      </c>
      <c r="S84" s="199">
        <v>0</v>
      </c>
      <c r="T84" s="200">
        <f t="shared" si="3"/>
        <v>0</v>
      </c>
      <c r="AR84" s="22" t="s">
        <v>143</v>
      </c>
      <c r="AT84" s="22" t="s">
        <v>138</v>
      </c>
      <c r="AU84" s="22" t="s">
        <v>80</v>
      </c>
      <c r="AY84" s="22" t="s">
        <v>136</v>
      </c>
      <c r="BE84" s="201">
        <f t="shared" si="4"/>
        <v>0</v>
      </c>
      <c r="BF84" s="201">
        <f t="shared" si="5"/>
        <v>0</v>
      </c>
      <c r="BG84" s="201">
        <f t="shared" si="6"/>
        <v>0</v>
      </c>
      <c r="BH84" s="201">
        <f t="shared" si="7"/>
        <v>0</v>
      </c>
      <c r="BI84" s="201">
        <f t="shared" si="8"/>
        <v>0</v>
      </c>
      <c r="BJ84" s="22" t="s">
        <v>80</v>
      </c>
      <c r="BK84" s="201">
        <f t="shared" si="9"/>
        <v>0</v>
      </c>
      <c r="BL84" s="22" t="s">
        <v>143</v>
      </c>
      <c r="BM84" s="22" t="s">
        <v>143</v>
      </c>
    </row>
    <row r="85" spans="2:65" s="1" customFormat="1" ht="16.5" customHeight="1" x14ac:dyDescent="0.3">
      <c r="B85" s="39"/>
      <c r="C85" s="190" t="s">
        <v>72</v>
      </c>
      <c r="D85" s="190" t="s">
        <v>138</v>
      </c>
      <c r="E85" s="191" t="s">
        <v>532</v>
      </c>
      <c r="F85" s="192" t="s">
        <v>533</v>
      </c>
      <c r="G85" s="193" t="s">
        <v>197</v>
      </c>
      <c r="H85" s="194">
        <v>3</v>
      </c>
      <c r="I85" s="195"/>
      <c r="J85" s="196">
        <f t="shared" si="0"/>
        <v>0</v>
      </c>
      <c r="K85" s="192" t="s">
        <v>21</v>
      </c>
      <c r="L85" s="59"/>
      <c r="M85" s="197" t="s">
        <v>21</v>
      </c>
      <c r="N85" s="198" t="s">
        <v>43</v>
      </c>
      <c r="O85" s="40"/>
      <c r="P85" s="199">
        <f t="shared" si="1"/>
        <v>0</v>
      </c>
      <c r="Q85" s="199">
        <v>0</v>
      </c>
      <c r="R85" s="199">
        <f t="shared" si="2"/>
        <v>0</v>
      </c>
      <c r="S85" s="199">
        <v>0</v>
      </c>
      <c r="T85" s="200">
        <f t="shared" si="3"/>
        <v>0</v>
      </c>
      <c r="AR85" s="22" t="s">
        <v>143</v>
      </c>
      <c r="AT85" s="22" t="s">
        <v>138</v>
      </c>
      <c r="AU85" s="22" t="s">
        <v>80</v>
      </c>
      <c r="AY85" s="22" t="s">
        <v>136</v>
      </c>
      <c r="BE85" s="201">
        <f t="shared" si="4"/>
        <v>0</v>
      </c>
      <c r="BF85" s="201">
        <f t="shared" si="5"/>
        <v>0</v>
      </c>
      <c r="BG85" s="201">
        <f t="shared" si="6"/>
        <v>0</v>
      </c>
      <c r="BH85" s="201">
        <f t="shared" si="7"/>
        <v>0</v>
      </c>
      <c r="BI85" s="201">
        <f t="shared" si="8"/>
        <v>0</v>
      </c>
      <c r="BJ85" s="22" t="s">
        <v>80</v>
      </c>
      <c r="BK85" s="201">
        <f t="shared" si="9"/>
        <v>0</v>
      </c>
      <c r="BL85" s="22" t="s">
        <v>143</v>
      </c>
      <c r="BM85" s="22" t="s">
        <v>166</v>
      </c>
    </row>
    <row r="86" spans="2:65" s="1" customFormat="1" ht="25.5" customHeight="1" x14ac:dyDescent="0.3">
      <c r="B86" s="39"/>
      <c r="C86" s="190" t="s">
        <v>72</v>
      </c>
      <c r="D86" s="190" t="s">
        <v>138</v>
      </c>
      <c r="E86" s="191" t="s">
        <v>534</v>
      </c>
      <c r="F86" s="192" t="s">
        <v>535</v>
      </c>
      <c r="G86" s="193" t="s">
        <v>197</v>
      </c>
      <c r="H86" s="194">
        <v>1</v>
      </c>
      <c r="I86" s="195"/>
      <c r="J86" s="196">
        <f t="shared" si="0"/>
        <v>0</v>
      </c>
      <c r="K86" s="192" t="s">
        <v>21</v>
      </c>
      <c r="L86" s="59"/>
      <c r="M86" s="197" t="s">
        <v>21</v>
      </c>
      <c r="N86" s="198" t="s">
        <v>43</v>
      </c>
      <c r="O86" s="40"/>
      <c r="P86" s="199">
        <f t="shared" si="1"/>
        <v>0</v>
      </c>
      <c r="Q86" s="199">
        <v>0</v>
      </c>
      <c r="R86" s="199">
        <f t="shared" si="2"/>
        <v>0</v>
      </c>
      <c r="S86" s="199">
        <v>0</v>
      </c>
      <c r="T86" s="200">
        <f t="shared" si="3"/>
        <v>0</v>
      </c>
      <c r="AR86" s="22" t="s">
        <v>143</v>
      </c>
      <c r="AT86" s="22" t="s">
        <v>138</v>
      </c>
      <c r="AU86" s="22" t="s">
        <v>80</v>
      </c>
      <c r="AY86" s="22" t="s">
        <v>136</v>
      </c>
      <c r="BE86" s="201">
        <f t="shared" si="4"/>
        <v>0</v>
      </c>
      <c r="BF86" s="201">
        <f t="shared" si="5"/>
        <v>0</v>
      </c>
      <c r="BG86" s="201">
        <f t="shared" si="6"/>
        <v>0</v>
      </c>
      <c r="BH86" s="201">
        <f t="shared" si="7"/>
        <v>0</v>
      </c>
      <c r="BI86" s="201">
        <f t="shared" si="8"/>
        <v>0</v>
      </c>
      <c r="BJ86" s="22" t="s">
        <v>80</v>
      </c>
      <c r="BK86" s="201">
        <f t="shared" si="9"/>
        <v>0</v>
      </c>
      <c r="BL86" s="22" t="s">
        <v>143</v>
      </c>
      <c r="BM86" s="22" t="s">
        <v>161</v>
      </c>
    </row>
    <row r="87" spans="2:65" s="1" customFormat="1" ht="25.5" customHeight="1" x14ac:dyDescent="0.3">
      <c r="B87" s="39"/>
      <c r="C87" s="190" t="s">
        <v>72</v>
      </c>
      <c r="D87" s="190" t="s">
        <v>138</v>
      </c>
      <c r="E87" s="191" t="s">
        <v>536</v>
      </c>
      <c r="F87" s="192" t="s">
        <v>537</v>
      </c>
      <c r="G87" s="193" t="s">
        <v>197</v>
      </c>
      <c r="H87" s="194">
        <v>1</v>
      </c>
      <c r="I87" s="195"/>
      <c r="J87" s="196">
        <f t="shared" si="0"/>
        <v>0</v>
      </c>
      <c r="K87" s="192" t="s">
        <v>21</v>
      </c>
      <c r="L87" s="59"/>
      <c r="M87" s="197" t="s">
        <v>21</v>
      </c>
      <c r="N87" s="198" t="s">
        <v>43</v>
      </c>
      <c r="O87" s="40"/>
      <c r="P87" s="199">
        <f t="shared" si="1"/>
        <v>0</v>
      </c>
      <c r="Q87" s="199">
        <v>0</v>
      </c>
      <c r="R87" s="199">
        <f t="shared" si="2"/>
        <v>0</v>
      </c>
      <c r="S87" s="199">
        <v>0</v>
      </c>
      <c r="T87" s="200">
        <f t="shared" si="3"/>
        <v>0</v>
      </c>
      <c r="AR87" s="22" t="s">
        <v>143</v>
      </c>
      <c r="AT87" s="22" t="s">
        <v>138</v>
      </c>
      <c r="AU87" s="22" t="s">
        <v>80</v>
      </c>
      <c r="AY87" s="22" t="s">
        <v>136</v>
      </c>
      <c r="BE87" s="201">
        <f t="shared" si="4"/>
        <v>0</v>
      </c>
      <c r="BF87" s="201">
        <f t="shared" si="5"/>
        <v>0</v>
      </c>
      <c r="BG87" s="201">
        <f t="shared" si="6"/>
        <v>0</v>
      </c>
      <c r="BH87" s="201">
        <f t="shared" si="7"/>
        <v>0</v>
      </c>
      <c r="BI87" s="201">
        <f t="shared" si="8"/>
        <v>0</v>
      </c>
      <c r="BJ87" s="22" t="s">
        <v>80</v>
      </c>
      <c r="BK87" s="201">
        <f t="shared" si="9"/>
        <v>0</v>
      </c>
      <c r="BL87" s="22" t="s">
        <v>143</v>
      </c>
      <c r="BM87" s="22" t="s">
        <v>186</v>
      </c>
    </row>
    <row r="88" spans="2:65" s="1" customFormat="1" ht="16.5" customHeight="1" x14ac:dyDescent="0.3">
      <c r="B88" s="39"/>
      <c r="C88" s="190" t="s">
        <v>72</v>
      </c>
      <c r="D88" s="190" t="s">
        <v>138</v>
      </c>
      <c r="E88" s="191" t="s">
        <v>538</v>
      </c>
      <c r="F88" s="192" t="s">
        <v>539</v>
      </c>
      <c r="G88" s="193" t="s">
        <v>197</v>
      </c>
      <c r="H88" s="194">
        <v>1</v>
      </c>
      <c r="I88" s="195"/>
      <c r="J88" s="196">
        <f t="shared" si="0"/>
        <v>0</v>
      </c>
      <c r="K88" s="192" t="s">
        <v>21</v>
      </c>
      <c r="L88" s="59"/>
      <c r="M88" s="197" t="s">
        <v>21</v>
      </c>
      <c r="N88" s="198" t="s">
        <v>43</v>
      </c>
      <c r="O88" s="40"/>
      <c r="P88" s="199">
        <f t="shared" si="1"/>
        <v>0</v>
      </c>
      <c r="Q88" s="199">
        <v>0</v>
      </c>
      <c r="R88" s="199">
        <f t="shared" si="2"/>
        <v>0</v>
      </c>
      <c r="S88" s="199">
        <v>0</v>
      </c>
      <c r="T88" s="200">
        <f t="shared" si="3"/>
        <v>0</v>
      </c>
      <c r="AR88" s="22" t="s">
        <v>143</v>
      </c>
      <c r="AT88" s="22" t="s">
        <v>138</v>
      </c>
      <c r="AU88" s="22" t="s">
        <v>80</v>
      </c>
      <c r="AY88" s="22" t="s">
        <v>136</v>
      </c>
      <c r="BE88" s="201">
        <f t="shared" si="4"/>
        <v>0</v>
      </c>
      <c r="BF88" s="201">
        <f t="shared" si="5"/>
        <v>0</v>
      </c>
      <c r="BG88" s="201">
        <f t="shared" si="6"/>
        <v>0</v>
      </c>
      <c r="BH88" s="201">
        <f t="shared" si="7"/>
        <v>0</v>
      </c>
      <c r="BI88" s="201">
        <f t="shared" si="8"/>
        <v>0</v>
      </c>
      <c r="BJ88" s="22" t="s">
        <v>80</v>
      </c>
      <c r="BK88" s="201">
        <f t="shared" si="9"/>
        <v>0</v>
      </c>
      <c r="BL88" s="22" t="s">
        <v>143</v>
      </c>
      <c r="BM88" s="22" t="s">
        <v>194</v>
      </c>
    </row>
    <row r="89" spans="2:65" s="1" customFormat="1" ht="16.5" customHeight="1" x14ac:dyDescent="0.3">
      <c r="B89" s="39"/>
      <c r="C89" s="190" t="s">
        <v>72</v>
      </c>
      <c r="D89" s="190" t="s">
        <v>138</v>
      </c>
      <c r="E89" s="191" t="s">
        <v>540</v>
      </c>
      <c r="F89" s="192" t="s">
        <v>541</v>
      </c>
      <c r="G89" s="193" t="s">
        <v>197</v>
      </c>
      <c r="H89" s="194">
        <v>1</v>
      </c>
      <c r="I89" s="195"/>
      <c r="J89" s="196">
        <f t="shared" si="0"/>
        <v>0</v>
      </c>
      <c r="K89" s="192" t="s">
        <v>21</v>
      </c>
      <c r="L89" s="59"/>
      <c r="M89" s="197" t="s">
        <v>21</v>
      </c>
      <c r="N89" s="198" t="s">
        <v>43</v>
      </c>
      <c r="O89" s="40"/>
      <c r="P89" s="199">
        <f t="shared" si="1"/>
        <v>0</v>
      </c>
      <c r="Q89" s="199">
        <v>0</v>
      </c>
      <c r="R89" s="199">
        <f t="shared" si="2"/>
        <v>0</v>
      </c>
      <c r="S89" s="199">
        <v>0</v>
      </c>
      <c r="T89" s="200">
        <f t="shared" si="3"/>
        <v>0</v>
      </c>
      <c r="AR89" s="22" t="s">
        <v>143</v>
      </c>
      <c r="AT89" s="22" t="s">
        <v>138</v>
      </c>
      <c r="AU89" s="22" t="s">
        <v>80</v>
      </c>
      <c r="AY89" s="22" t="s">
        <v>136</v>
      </c>
      <c r="BE89" s="201">
        <f t="shared" si="4"/>
        <v>0</v>
      </c>
      <c r="BF89" s="201">
        <f t="shared" si="5"/>
        <v>0</v>
      </c>
      <c r="BG89" s="201">
        <f t="shared" si="6"/>
        <v>0</v>
      </c>
      <c r="BH89" s="201">
        <f t="shared" si="7"/>
        <v>0</v>
      </c>
      <c r="BI89" s="201">
        <f t="shared" si="8"/>
        <v>0</v>
      </c>
      <c r="BJ89" s="22" t="s">
        <v>80</v>
      </c>
      <c r="BK89" s="201">
        <f t="shared" si="9"/>
        <v>0</v>
      </c>
      <c r="BL89" s="22" t="s">
        <v>143</v>
      </c>
      <c r="BM89" s="22" t="s">
        <v>205</v>
      </c>
    </row>
    <row r="90" spans="2:65" s="1" customFormat="1" ht="16.5" customHeight="1" x14ac:dyDescent="0.3">
      <c r="B90" s="39"/>
      <c r="C90" s="190" t="s">
        <v>72</v>
      </c>
      <c r="D90" s="190" t="s">
        <v>138</v>
      </c>
      <c r="E90" s="191" t="s">
        <v>542</v>
      </c>
      <c r="F90" s="192" t="s">
        <v>543</v>
      </c>
      <c r="G90" s="193" t="s">
        <v>544</v>
      </c>
      <c r="H90" s="241"/>
      <c r="I90" s="195"/>
      <c r="J90" s="196">
        <f t="shared" si="0"/>
        <v>0</v>
      </c>
      <c r="K90" s="192" t="s">
        <v>21</v>
      </c>
      <c r="L90" s="59"/>
      <c r="M90" s="197" t="s">
        <v>21</v>
      </c>
      <c r="N90" s="198" t="s">
        <v>43</v>
      </c>
      <c r="O90" s="40"/>
      <c r="P90" s="199">
        <f t="shared" si="1"/>
        <v>0</v>
      </c>
      <c r="Q90" s="199">
        <v>0</v>
      </c>
      <c r="R90" s="199">
        <f t="shared" si="2"/>
        <v>0</v>
      </c>
      <c r="S90" s="199">
        <v>0</v>
      </c>
      <c r="T90" s="200">
        <f t="shared" si="3"/>
        <v>0</v>
      </c>
      <c r="AR90" s="22" t="s">
        <v>143</v>
      </c>
      <c r="AT90" s="22" t="s">
        <v>138</v>
      </c>
      <c r="AU90" s="22" t="s">
        <v>80</v>
      </c>
      <c r="AY90" s="22" t="s">
        <v>136</v>
      </c>
      <c r="BE90" s="201">
        <f t="shared" si="4"/>
        <v>0</v>
      </c>
      <c r="BF90" s="201">
        <f t="shared" si="5"/>
        <v>0</v>
      </c>
      <c r="BG90" s="201">
        <f t="shared" si="6"/>
        <v>0</v>
      </c>
      <c r="BH90" s="201">
        <f t="shared" si="7"/>
        <v>0</v>
      </c>
      <c r="BI90" s="201">
        <f t="shared" si="8"/>
        <v>0</v>
      </c>
      <c r="BJ90" s="22" t="s">
        <v>80</v>
      </c>
      <c r="BK90" s="201">
        <f t="shared" si="9"/>
        <v>0</v>
      </c>
      <c r="BL90" s="22" t="s">
        <v>143</v>
      </c>
      <c r="BM90" s="22" t="s">
        <v>215</v>
      </c>
    </row>
    <row r="91" spans="2:65" s="10" customFormat="1" ht="37.35" customHeight="1" x14ac:dyDescent="0.35">
      <c r="B91" s="174"/>
      <c r="C91" s="175"/>
      <c r="D91" s="176" t="s">
        <v>71</v>
      </c>
      <c r="E91" s="177" t="s">
        <v>526</v>
      </c>
      <c r="F91" s="177" t="s">
        <v>527</v>
      </c>
      <c r="G91" s="175"/>
      <c r="H91" s="175"/>
      <c r="I91" s="178"/>
      <c r="J91" s="179">
        <f>BK91</f>
        <v>0</v>
      </c>
      <c r="K91" s="175"/>
      <c r="L91" s="180"/>
      <c r="M91" s="181"/>
      <c r="N91" s="182"/>
      <c r="O91" s="182"/>
      <c r="P91" s="183">
        <f>SUM(P92:P96)</f>
        <v>0</v>
      </c>
      <c r="Q91" s="182"/>
      <c r="R91" s="183">
        <f>SUM(R92:R96)</f>
        <v>0</v>
      </c>
      <c r="S91" s="182"/>
      <c r="T91" s="184">
        <f>SUM(T92:T96)</f>
        <v>0</v>
      </c>
      <c r="AR91" s="185" t="s">
        <v>80</v>
      </c>
      <c r="AT91" s="186" t="s">
        <v>71</v>
      </c>
      <c r="AU91" s="186" t="s">
        <v>72</v>
      </c>
      <c r="AY91" s="185" t="s">
        <v>136</v>
      </c>
      <c r="BK91" s="187">
        <f>SUM(BK92:BK96)</f>
        <v>0</v>
      </c>
    </row>
    <row r="92" spans="2:65" s="1" customFormat="1" ht="16.5" customHeight="1" x14ac:dyDescent="0.3">
      <c r="B92" s="39"/>
      <c r="C92" s="190" t="s">
        <v>72</v>
      </c>
      <c r="D92" s="190" t="s">
        <v>138</v>
      </c>
      <c r="E92" s="191" t="s">
        <v>545</v>
      </c>
      <c r="F92" s="192" t="s">
        <v>546</v>
      </c>
      <c r="G92" s="193" t="s">
        <v>547</v>
      </c>
      <c r="H92" s="194">
        <v>1</v>
      </c>
      <c r="I92" s="195"/>
      <c r="J92" s="196">
        <f>ROUND(I92*H92,2)</f>
        <v>0</v>
      </c>
      <c r="K92" s="192" t="s">
        <v>21</v>
      </c>
      <c r="L92" s="59"/>
      <c r="M92" s="197" t="s">
        <v>21</v>
      </c>
      <c r="N92" s="198" t="s">
        <v>43</v>
      </c>
      <c r="O92" s="40"/>
      <c r="P92" s="199">
        <f>O92*H92</f>
        <v>0</v>
      </c>
      <c r="Q92" s="199">
        <v>0</v>
      </c>
      <c r="R92" s="199">
        <f>Q92*H92</f>
        <v>0</v>
      </c>
      <c r="S92" s="199">
        <v>0</v>
      </c>
      <c r="T92" s="200">
        <f>S92*H92</f>
        <v>0</v>
      </c>
      <c r="AR92" s="22" t="s">
        <v>143</v>
      </c>
      <c r="AT92" s="22" t="s">
        <v>138</v>
      </c>
      <c r="AU92" s="22" t="s">
        <v>80</v>
      </c>
      <c r="AY92" s="22" t="s">
        <v>136</v>
      </c>
      <c r="BE92" s="201">
        <f>IF(N92="základní",J92,0)</f>
        <v>0</v>
      </c>
      <c r="BF92" s="201">
        <f>IF(N92="snížená",J92,0)</f>
        <v>0</v>
      </c>
      <c r="BG92" s="201">
        <f>IF(N92="zákl. přenesená",J92,0)</f>
        <v>0</v>
      </c>
      <c r="BH92" s="201">
        <f>IF(N92="sníž. přenesená",J92,0)</f>
        <v>0</v>
      </c>
      <c r="BI92" s="201">
        <f>IF(N92="nulová",J92,0)</f>
        <v>0</v>
      </c>
      <c r="BJ92" s="22" t="s">
        <v>80</v>
      </c>
      <c r="BK92" s="201">
        <f>ROUND(I92*H92,2)</f>
        <v>0</v>
      </c>
      <c r="BL92" s="22" t="s">
        <v>143</v>
      </c>
      <c r="BM92" s="22" t="s">
        <v>225</v>
      </c>
    </row>
    <row r="93" spans="2:65" s="1" customFormat="1" ht="16.5" customHeight="1" x14ac:dyDescent="0.3">
      <c r="B93" s="39"/>
      <c r="C93" s="190" t="s">
        <v>72</v>
      </c>
      <c r="D93" s="190" t="s">
        <v>138</v>
      </c>
      <c r="E93" s="191" t="s">
        <v>548</v>
      </c>
      <c r="F93" s="192" t="s">
        <v>549</v>
      </c>
      <c r="G93" s="193" t="s">
        <v>197</v>
      </c>
      <c r="H93" s="194">
        <v>1</v>
      </c>
      <c r="I93" s="195"/>
      <c r="J93" s="196">
        <f>ROUND(I93*H93,2)</f>
        <v>0</v>
      </c>
      <c r="K93" s="192" t="s">
        <v>21</v>
      </c>
      <c r="L93" s="59"/>
      <c r="M93" s="197" t="s">
        <v>21</v>
      </c>
      <c r="N93" s="198" t="s">
        <v>43</v>
      </c>
      <c r="O93" s="40"/>
      <c r="P93" s="199">
        <f>O93*H93</f>
        <v>0</v>
      </c>
      <c r="Q93" s="199">
        <v>0</v>
      </c>
      <c r="R93" s="199">
        <f>Q93*H93</f>
        <v>0</v>
      </c>
      <c r="S93" s="199">
        <v>0</v>
      </c>
      <c r="T93" s="200">
        <f>S93*H93</f>
        <v>0</v>
      </c>
      <c r="AR93" s="22" t="s">
        <v>143</v>
      </c>
      <c r="AT93" s="22" t="s">
        <v>138</v>
      </c>
      <c r="AU93" s="22" t="s">
        <v>80</v>
      </c>
      <c r="AY93" s="22" t="s">
        <v>136</v>
      </c>
      <c r="BE93" s="201">
        <f>IF(N93="základní",J93,0)</f>
        <v>0</v>
      </c>
      <c r="BF93" s="201">
        <f>IF(N93="snížená",J93,0)</f>
        <v>0</v>
      </c>
      <c r="BG93" s="201">
        <f>IF(N93="zákl. přenesená",J93,0)</f>
        <v>0</v>
      </c>
      <c r="BH93" s="201">
        <f>IF(N93="sníž. přenesená",J93,0)</f>
        <v>0</v>
      </c>
      <c r="BI93" s="201">
        <f>IF(N93="nulová",J93,0)</f>
        <v>0</v>
      </c>
      <c r="BJ93" s="22" t="s">
        <v>80</v>
      </c>
      <c r="BK93" s="201">
        <f>ROUND(I93*H93,2)</f>
        <v>0</v>
      </c>
      <c r="BL93" s="22" t="s">
        <v>143</v>
      </c>
      <c r="BM93" s="22" t="s">
        <v>214</v>
      </c>
    </row>
    <row r="94" spans="2:65" s="1" customFormat="1" ht="16.5" customHeight="1" x14ac:dyDescent="0.3">
      <c r="B94" s="39"/>
      <c r="C94" s="190" t="s">
        <v>72</v>
      </c>
      <c r="D94" s="190" t="s">
        <v>138</v>
      </c>
      <c r="E94" s="191" t="s">
        <v>538</v>
      </c>
      <c r="F94" s="192" t="s">
        <v>539</v>
      </c>
      <c r="G94" s="193" t="s">
        <v>197</v>
      </c>
      <c r="H94" s="194">
        <v>1</v>
      </c>
      <c r="I94" s="195"/>
      <c r="J94" s="196">
        <f>ROUND(I94*H94,2)</f>
        <v>0</v>
      </c>
      <c r="K94" s="192" t="s">
        <v>21</v>
      </c>
      <c r="L94" s="59"/>
      <c r="M94" s="197" t="s">
        <v>21</v>
      </c>
      <c r="N94" s="198" t="s">
        <v>43</v>
      </c>
      <c r="O94" s="40"/>
      <c r="P94" s="199">
        <f>O94*H94</f>
        <v>0</v>
      </c>
      <c r="Q94" s="199">
        <v>0</v>
      </c>
      <c r="R94" s="199">
        <f>Q94*H94</f>
        <v>0</v>
      </c>
      <c r="S94" s="199">
        <v>0</v>
      </c>
      <c r="T94" s="200">
        <f>S94*H94</f>
        <v>0</v>
      </c>
      <c r="AR94" s="22" t="s">
        <v>143</v>
      </c>
      <c r="AT94" s="22" t="s">
        <v>138</v>
      </c>
      <c r="AU94" s="22" t="s">
        <v>80</v>
      </c>
      <c r="AY94" s="22" t="s">
        <v>136</v>
      </c>
      <c r="BE94" s="201">
        <f>IF(N94="základní",J94,0)</f>
        <v>0</v>
      </c>
      <c r="BF94" s="201">
        <f>IF(N94="snížená",J94,0)</f>
        <v>0</v>
      </c>
      <c r="BG94" s="201">
        <f>IF(N94="zákl. přenesená",J94,0)</f>
        <v>0</v>
      </c>
      <c r="BH94" s="201">
        <f>IF(N94="sníž. přenesená",J94,0)</f>
        <v>0</v>
      </c>
      <c r="BI94" s="201">
        <f>IF(N94="nulová",J94,0)</f>
        <v>0</v>
      </c>
      <c r="BJ94" s="22" t="s">
        <v>80</v>
      </c>
      <c r="BK94" s="201">
        <f>ROUND(I94*H94,2)</f>
        <v>0</v>
      </c>
      <c r="BL94" s="22" t="s">
        <v>143</v>
      </c>
      <c r="BM94" s="22" t="s">
        <v>244</v>
      </c>
    </row>
    <row r="95" spans="2:65" s="1" customFormat="1" ht="16.5" customHeight="1" x14ac:dyDescent="0.3">
      <c r="B95" s="39"/>
      <c r="C95" s="190" t="s">
        <v>72</v>
      </c>
      <c r="D95" s="190" t="s">
        <v>138</v>
      </c>
      <c r="E95" s="191" t="s">
        <v>540</v>
      </c>
      <c r="F95" s="192" t="s">
        <v>541</v>
      </c>
      <c r="G95" s="193" t="s">
        <v>197</v>
      </c>
      <c r="H95" s="194">
        <v>1</v>
      </c>
      <c r="I95" s="195"/>
      <c r="J95" s="196">
        <f>ROUND(I95*H95,2)</f>
        <v>0</v>
      </c>
      <c r="K95" s="192" t="s">
        <v>21</v>
      </c>
      <c r="L95" s="59"/>
      <c r="M95" s="197" t="s">
        <v>21</v>
      </c>
      <c r="N95" s="198" t="s">
        <v>43</v>
      </c>
      <c r="O95" s="40"/>
      <c r="P95" s="199">
        <f>O95*H95</f>
        <v>0</v>
      </c>
      <c r="Q95" s="199">
        <v>0</v>
      </c>
      <c r="R95" s="199">
        <f>Q95*H95</f>
        <v>0</v>
      </c>
      <c r="S95" s="199">
        <v>0</v>
      </c>
      <c r="T95" s="200">
        <f>S95*H95</f>
        <v>0</v>
      </c>
      <c r="AR95" s="22" t="s">
        <v>143</v>
      </c>
      <c r="AT95" s="22" t="s">
        <v>138</v>
      </c>
      <c r="AU95" s="22" t="s">
        <v>80</v>
      </c>
      <c r="AY95" s="22" t="s">
        <v>136</v>
      </c>
      <c r="BE95" s="201">
        <f>IF(N95="základní",J95,0)</f>
        <v>0</v>
      </c>
      <c r="BF95" s="201">
        <f>IF(N95="snížená",J95,0)</f>
        <v>0</v>
      </c>
      <c r="BG95" s="201">
        <f>IF(N95="zákl. přenesená",J95,0)</f>
        <v>0</v>
      </c>
      <c r="BH95" s="201">
        <f>IF(N95="sníž. přenesená",J95,0)</f>
        <v>0</v>
      </c>
      <c r="BI95" s="201">
        <f>IF(N95="nulová",J95,0)</f>
        <v>0</v>
      </c>
      <c r="BJ95" s="22" t="s">
        <v>80</v>
      </c>
      <c r="BK95" s="201">
        <f>ROUND(I95*H95,2)</f>
        <v>0</v>
      </c>
      <c r="BL95" s="22" t="s">
        <v>143</v>
      </c>
      <c r="BM95" s="22" t="s">
        <v>258</v>
      </c>
    </row>
    <row r="96" spans="2:65" s="1" customFormat="1" ht="16.5" customHeight="1" x14ac:dyDescent="0.3">
      <c r="B96" s="39"/>
      <c r="C96" s="190" t="s">
        <v>72</v>
      </c>
      <c r="D96" s="190" t="s">
        <v>138</v>
      </c>
      <c r="E96" s="191" t="s">
        <v>550</v>
      </c>
      <c r="F96" s="192" t="s">
        <v>543</v>
      </c>
      <c r="G96" s="193" t="s">
        <v>544</v>
      </c>
      <c r="H96" s="241"/>
      <c r="I96" s="195"/>
      <c r="J96" s="196">
        <f>ROUND(I96*H96,2)</f>
        <v>0</v>
      </c>
      <c r="K96" s="192" t="s">
        <v>21</v>
      </c>
      <c r="L96" s="59"/>
      <c r="M96" s="197" t="s">
        <v>21</v>
      </c>
      <c r="N96" s="198" t="s">
        <v>43</v>
      </c>
      <c r="O96" s="40"/>
      <c r="P96" s="199">
        <f>O96*H96</f>
        <v>0</v>
      </c>
      <c r="Q96" s="199">
        <v>0</v>
      </c>
      <c r="R96" s="199">
        <f>Q96*H96</f>
        <v>0</v>
      </c>
      <c r="S96" s="199">
        <v>0</v>
      </c>
      <c r="T96" s="200">
        <f>S96*H96</f>
        <v>0</v>
      </c>
      <c r="AR96" s="22" t="s">
        <v>143</v>
      </c>
      <c r="AT96" s="22" t="s">
        <v>138</v>
      </c>
      <c r="AU96" s="22" t="s">
        <v>80</v>
      </c>
      <c r="AY96" s="22" t="s">
        <v>136</v>
      </c>
      <c r="BE96" s="201">
        <f>IF(N96="základní",J96,0)</f>
        <v>0</v>
      </c>
      <c r="BF96" s="201">
        <f>IF(N96="snížená",J96,0)</f>
        <v>0</v>
      </c>
      <c r="BG96" s="201">
        <f>IF(N96="zákl. přenesená",J96,0)</f>
        <v>0</v>
      </c>
      <c r="BH96" s="201">
        <f>IF(N96="sníž. přenesená",J96,0)</f>
        <v>0</v>
      </c>
      <c r="BI96" s="201">
        <f>IF(N96="nulová",J96,0)</f>
        <v>0</v>
      </c>
      <c r="BJ96" s="22" t="s">
        <v>80</v>
      </c>
      <c r="BK96" s="201">
        <f>ROUND(I96*H96,2)</f>
        <v>0</v>
      </c>
      <c r="BL96" s="22" t="s">
        <v>143</v>
      </c>
      <c r="BM96" s="22" t="s">
        <v>271</v>
      </c>
    </row>
    <row r="97" spans="2:65" s="10" customFormat="1" ht="37.35" customHeight="1" x14ac:dyDescent="0.35">
      <c r="B97" s="174"/>
      <c r="C97" s="175"/>
      <c r="D97" s="176" t="s">
        <v>71</v>
      </c>
      <c r="E97" s="177" t="s">
        <v>551</v>
      </c>
      <c r="F97" s="177" t="s">
        <v>552</v>
      </c>
      <c r="G97" s="175"/>
      <c r="H97" s="175"/>
      <c r="I97" s="178"/>
      <c r="J97" s="179">
        <f>BK97</f>
        <v>0</v>
      </c>
      <c r="K97" s="175"/>
      <c r="L97" s="180"/>
      <c r="M97" s="181"/>
      <c r="N97" s="182"/>
      <c r="O97" s="182"/>
      <c r="P97" s="183">
        <f>SUM(P98:P111)</f>
        <v>0</v>
      </c>
      <c r="Q97" s="182"/>
      <c r="R97" s="183">
        <f>SUM(R98:R111)</f>
        <v>0</v>
      </c>
      <c r="S97" s="182"/>
      <c r="T97" s="184">
        <f>SUM(T98:T111)</f>
        <v>0</v>
      </c>
      <c r="AR97" s="185" t="s">
        <v>80</v>
      </c>
      <c r="AT97" s="186" t="s">
        <v>71</v>
      </c>
      <c r="AU97" s="186" t="s">
        <v>72</v>
      </c>
      <c r="AY97" s="185" t="s">
        <v>136</v>
      </c>
      <c r="BK97" s="187">
        <f>SUM(BK98:BK111)</f>
        <v>0</v>
      </c>
    </row>
    <row r="98" spans="2:65" s="1" customFormat="1" ht="16.5" customHeight="1" x14ac:dyDescent="0.3">
      <c r="B98" s="39"/>
      <c r="C98" s="190" t="s">
        <v>72</v>
      </c>
      <c r="D98" s="190" t="s">
        <v>138</v>
      </c>
      <c r="E98" s="191" t="s">
        <v>553</v>
      </c>
      <c r="F98" s="192" t="s">
        <v>554</v>
      </c>
      <c r="G98" s="193" t="s">
        <v>555</v>
      </c>
      <c r="H98" s="194">
        <v>1</v>
      </c>
      <c r="I98" s="195"/>
      <c r="J98" s="196">
        <f t="shared" ref="J98:J111" si="10">ROUND(I98*H98,2)</f>
        <v>0</v>
      </c>
      <c r="K98" s="192" t="s">
        <v>21</v>
      </c>
      <c r="L98" s="59"/>
      <c r="M98" s="197" t="s">
        <v>21</v>
      </c>
      <c r="N98" s="198" t="s">
        <v>43</v>
      </c>
      <c r="O98" s="40"/>
      <c r="P98" s="199">
        <f t="shared" ref="P98:P111" si="11">O98*H98</f>
        <v>0</v>
      </c>
      <c r="Q98" s="199">
        <v>0</v>
      </c>
      <c r="R98" s="199">
        <f t="shared" ref="R98:R111" si="12">Q98*H98</f>
        <v>0</v>
      </c>
      <c r="S98" s="199">
        <v>0</v>
      </c>
      <c r="T98" s="200">
        <f t="shared" ref="T98:T111" si="13">S98*H98</f>
        <v>0</v>
      </c>
      <c r="AR98" s="22" t="s">
        <v>143</v>
      </c>
      <c r="AT98" s="22" t="s">
        <v>138</v>
      </c>
      <c r="AU98" s="22" t="s">
        <v>80</v>
      </c>
      <c r="AY98" s="22" t="s">
        <v>136</v>
      </c>
      <c r="BE98" s="201">
        <f t="shared" ref="BE98:BE111" si="14">IF(N98="základní",J98,0)</f>
        <v>0</v>
      </c>
      <c r="BF98" s="201">
        <f t="shared" ref="BF98:BF111" si="15">IF(N98="snížená",J98,0)</f>
        <v>0</v>
      </c>
      <c r="BG98" s="201">
        <f t="shared" ref="BG98:BG111" si="16">IF(N98="zákl. přenesená",J98,0)</f>
        <v>0</v>
      </c>
      <c r="BH98" s="201">
        <f t="shared" ref="BH98:BH111" si="17">IF(N98="sníž. přenesená",J98,0)</f>
        <v>0</v>
      </c>
      <c r="BI98" s="201">
        <f t="shared" ref="BI98:BI111" si="18">IF(N98="nulová",J98,0)</f>
        <v>0</v>
      </c>
      <c r="BJ98" s="22" t="s">
        <v>80</v>
      </c>
      <c r="BK98" s="201">
        <f t="shared" ref="BK98:BK111" si="19">ROUND(I98*H98,2)</f>
        <v>0</v>
      </c>
      <c r="BL98" s="22" t="s">
        <v>143</v>
      </c>
      <c r="BM98" s="22" t="s">
        <v>282</v>
      </c>
    </row>
    <row r="99" spans="2:65" s="1" customFormat="1" ht="25.5" customHeight="1" x14ac:dyDescent="0.3">
      <c r="B99" s="39"/>
      <c r="C99" s="190" t="s">
        <v>72</v>
      </c>
      <c r="D99" s="190" t="s">
        <v>138</v>
      </c>
      <c r="E99" s="191" t="s">
        <v>556</v>
      </c>
      <c r="F99" s="192" t="s">
        <v>557</v>
      </c>
      <c r="G99" s="193" t="s">
        <v>197</v>
      </c>
      <c r="H99" s="194">
        <v>4</v>
      </c>
      <c r="I99" s="195"/>
      <c r="J99" s="196">
        <f t="shared" si="10"/>
        <v>0</v>
      </c>
      <c r="K99" s="192" t="s">
        <v>21</v>
      </c>
      <c r="L99" s="59"/>
      <c r="M99" s="197" t="s">
        <v>21</v>
      </c>
      <c r="N99" s="198" t="s">
        <v>43</v>
      </c>
      <c r="O99" s="40"/>
      <c r="P99" s="199">
        <f t="shared" si="11"/>
        <v>0</v>
      </c>
      <c r="Q99" s="199">
        <v>0</v>
      </c>
      <c r="R99" s="199">
        <f t="shared" si="12"/>
        <v>0</v>
      </c>
      <c r="S99" s="199">
        <v>0</v>
      </c>
      <c r="T99" s="200">
        <f t="shared" si="13"/>
        <v>0</v>
      </c>
      <c r="AR99" s="22" t="s">
        <v>143</v>
      </c>
      <c r="AT99" s="22" t="s">
        <v>138</v>
      </c>
      <c r="AU99" s="22" t="s">
        <v>80</v>
      </c>
      <c r="AY99" s="22" t="s">
        <v>136</v>
      </c>
      <c r="BE99" s="201">
        <f t="shared" si="14"/>
        <v>0</v>
      </c>
      <c r="BF99" s="201">
        <f t="shared" si="15"/>
        <v>0</v>
      </c>
      <c r="BG99" s="201">
        <f t="shared" si="16"/>
        <v>0</v>
      </c>
      <c r="BH99" s="201">
        <f t="shared" si="17"/>
        <v>0</v>
      </c>
      <c r="BI99" s="201">
        <f t="shared" si="18"/>
        <v>0</v>
      </c>
      <c r="BJ99" s="22" t="s">
        <v>80</v>
      </c>
      <c r="BK99" s="201">
        <f t="shared" si="19"/>
        <v>0</v>
      </c>
      <c r="BL99" s="22" t="s">
        <v>143</v>
      </c>
      <c r="BM99" s="22" t="s">
        <v>292</v>
      </c>
    </row>
    <row r="100" spans="2:65" s="1" customFormat="1" ht="16.5" customHeight="1" x14ac:dyDescent="0.3">
      <c r="B100" s="39"/>
      <c r="C100" s="190" t="s">
        <v>72</v>
      </c>
      <c r="D100" s="190" t="s">
        <v>138</v>
      </c>
      <c r="E100" s="191" t="s">
        <v>558</v>
      </c>
      <c r="F100" s="192" t="s">
        <v>559</v>
      </c>
      <c r="G100" s="193" t="s">
        <v>197</v>
      </c>
      <c r="H100" s="194">
        <v>2</v>
      </c>
      <c r="I100" s="195"/>
      <c r="J100" s="196">
        <f t="shared" si="10"/>
        <v>0</v>
      </c>
      <c r="K100" s="192" t="s">
        <v>21</v>
      </c>
      <c r="L100" s="59"/>
      <c r="M100" s="197" t="s">
        <v>21</v>
      </c>
      <c r="N100" s="198" t="s">
        <v>43</v>
      </c>
      <c r="O100" s="40"/>
      <c r="P100" s="199">
        <f t="shared" si="11"/>
        <v>0</v>
      </c>
      <c r="Q100" s="199">
        <v>0</v>
      </c>
      <c r="R100" s="199">
        <f t="shared" si="12"/>
        <v>0</v>
      </c>
      <c r="S100" s="199">
        <v>0</v>
      </c>
      <c r="T100" s="200">
        <f t="shared" si="13"/>
        <v>0</v>
      </c>
      <c r="AR100" s="22" t="s">
        <v>143</v>
      </c>
      <c r="AT100" s="22" t="s">
        <v>138</v>
      </c>
      <c r="AU100" s="22" t="s">
        <v>80</v>
      </c>
      <c r="AY100" s="22" t="s">
        <v>136</v>
      </c>
      <c r="BE100" s="201">
        <f t="shared" si="14"/>
        <v>0</v>
      </c>
      <c r="BF100" s="201">
        <f t="shared" si="15"/>
        <v>0</v>
      </c>
      <c r="BG100" s="201">
        <f t="shared" si="16"/>
        <v>0</v>
      </c>
      <c r="BH100" s="201">
        <f t="shared" si="17"/>
        <v>0</v>
      </c>
      <c r="BI100" s="201">
        <f t="shared" si="18"/>
        <v>0</v>
      </c>
      <c r="BJ100" s="22" t="s">
        <v>80</v>
      </c>
      <c r="BK100" s="201">
        <f t="shared" si="19"/>
        <v>0</v>
      </c>
      <c r="BL100" s="22" t="s">
        <v>143</v>
      </c>
      <c r="BM100" s="22" t="s">
        <v>262</v>
      </c>
    </row>
    <row r="101" spans="2:65" s="1" customFormat="1" ht="16.5" customHeight="1" x14ac:dyDescent="0.3">
      <c r="B101" s="39"/>
      <c r="C101" s="190" t="s">
        <v>72</v>
      </c>
      <c r="D101" s="190" t="s">
        <v>138</v>
      </c>
      <c r="E101" s="191" t="s">
        <v>560</v>
      </c>
      <c r="F101" s="192" t="s">
        <v>561</v>
      </c>
      <c r="G101" s="193" t="s">
        <v>197</v>
      </c>
      <c r="H101" s="194">
        <v>4</v>
      </c>
      <c r="I101" s="195"/>
      <c r="J101" s="196">
        <f t="shared" si="10"/>
        <v>0</v>
      </c>
      <c r="K101" s="192" t="s">
        <v>21</v>
      </c>
      <c r="L101" s="59"/>
      <c r="M101" s="197" t="s">
        <v>21</v>
      </c>
      <c r="N101" s="198" t="s">
        <v>43</v>
      </c>
      <c r="O101" s="40"/>
      <c r="P101" s="199">
        <f t="shared" si="11"/>
        <v>0</v>
      </c>
      <c r="Q101" s="199">
        <v>0</v>
      </c>
      <c r="R101" s="199">
        <f t="shared" si="12"/>
        <v>0</v>
      </c>
      <c r="S101" s="199">
        <v>0</v>
      </c>
      <c r="T101" s="200">
        <f t="shared" si="13"/>
        <v>0</v>
      </c>
      <c r="AR101" s="22" t="s">
        <v>143</v>
      </c>
      <c r="AT101" s="22" t="s">
        <v>138</v>
      </c>
      <c r="AU101" s="22" t="s">
        <v>80</v>
      </c>
      <c r="AY101" s="22" t="s">
        <v>136</v>
      </c>
      <c r="BE101" s="201">
        <f t="shared" si="14"/>
        <v>0</v>
      </c>
      <c r="BF101" s="201">
        <f t="shared" si="15"/>
        <v>0</v>
      </c>
      <c r="BG101" s="201">
        <f t="shared" si="16"/>
        <v>0</v>
      </c>
      <c r="BH101" s="201">
        <f t="shared" si="17"/>
        <v>0</v>
      </c>
      <c r="BI101" s="201">
        <f t="shared" si="18"/>
        <v>0</v>
      </c>
      <c r="BJ101" s="22" t="s">
        <v>80</v>
      </c>
      <c r="BK101" s="201">
        <f t="shared" si="19"/>
        <v>0</v>
      </c>
      <c r="BL101" s="22" t="s">
        <v>143</v>
      </c>
      <c r="BM101" s="22" t="s">
        <v>307</v>
      </c>
    </row>
    <row r="102" spans="2:65" s="1" customFormat="1" ht="16.5" customHeight="1" x14ac:dyDescent="0.3">
      <c r="B102" s="39"/>
      <c r="C102" s="190" t="s">
        <v>72</v>
      </c>
      <c r="D102" s="190" t="s">
        <v>138</v>
      </c>
      <c r="E102" s="191" t="s">
        <v>562</v>
      </c>
      <c r="F102" s="192" t="s">
        <v>563</v>
      </c>
      <c r="G102" s="193" t="s">
        <v>197</v>
      </c>
      <c r="H102" s="194">
        <v>1</v>
      </c>
      <c r="I102" s="195"/>
      <c r="J102" s="196">
        <f t="shared" si="10"/>
        <v>0</v>
      </c>
      <c r="K102" s="192" t="s">
        <v>21</v>
      </c>
      <c r="L102" s="59"/>
      <c r="M102" s="197" t="s">
        <v>21</v>
      </c>
      <c r="N102" s="198" t="s">
        <v>43</v>
      </c>
      <c r="O102" s="40"/>
      <c r="P102" s="199">
        <f t="shared" si="11"/>
        <v>0</v>
      </c>
      <c r="Q102" s="199">
        <v>0</v>
      </c>
      <c r="R102" s="199">
        <f t="shared" si="12"/>
        <v>0</v>
      </c>
      <c r="S102" s="199">
        <v>0</v>
      </c>
      <c r="T102" s="200">
        <f t="shared" si="13"/>
        <v>0</v>
      </c>
      <c r="AR102" s="22" t="s">
        <v>143</v>
      </c>
      <c r="AT102" s="22" t="s">
        <v>138</v>
      </c>
      <c r="AU102" s="22" t="s">
        <v>80</v>
      </c>
      <c r="AY102" s="22" t="s">
        <v>136</v>
      </c>
      <c r="BE102" s="201">
        <f t="shared" si="14"/>
        <v>0</v>
      </c>
      <c r="BF102" s="201">
        <f t="shared" si="15"/>
        <v>0</v>
      </c>
      <c r="BG102" s="201">
        <f t="shared" si="16"/>
        <v>0</v>
      </c>
      <c r="BH102" s="201">
        <f t="shared" si="17"/>
        <v>0</v>
      </c>
      <c r="BI102" s="201">
        <f t="shared" si="18"/>
        <v>0</v>
      </c>
      <c r="BJ102" s="22" t="s">
        <v>80</v>
      </c>
      <c r="BK102" s="201">
        <f t="shared" si="19"/>
        <v>0</v>
      </c>
      <c r="BL102" s="22" t="s">
        <v>143</v>
      </c>
      <c r="BM102" s="22" t="s">
        <v>316</v>
      </c>
    </row>
    <row r="103" spans="2:65" s="1" customFormat="1" ht="16.5" customHeight="1" x14ac:dyDescent="0.3">
      <c r="B103" s="39"/>
      <c r="C103" s="190" t="s">
        <v>72</v>
      </c>
      <c r="D103" s="190" t="s">
        <v>138</v>
      </c>
      <c r="E103" s="191" t="s">
        <v>564</v>
      </c>
      <c r="F103" s="192" t="s">
        <v>565</v>
      </c>
      <c r="G103" s="193" t="s">
        <v>197</v>
      </c>
      <c r="H103" s="194">
        <v>1</v>
      </c>
      <c r="I103" s="195"/>
      <c r="J103" s="196">
        <f t="shared" si="10"/>
        <v>0</v>
      </c>
      <c r="K103" s="192" t="s">
        <v>21</v>
      </c>
      <c r="L103" s="59"/>
      <c r="M103" s="197" t="s">
        <v>21</v>
      </c>
      <c r="N103" s="198" t="s">
        <v>43</v>
      </c>
      <c r="O103" s="40"/>
      <c r="P103" s="199">
        <f t="shared" si="11"/>
        <v>0</v>
      </c>
      <c r="Q103" s="199">
        <v>0</v>
      </c>
      <c r="R103" s="199">
        <f t="shared" si="12"/>
        <v>0</v>
      </c>
      <c r="S103" s="199">
        <v>0</v>
      </c>
      <c r="T103" s="200">
        <f t="shared" si="13"/>
        <v>0</v>
      </c>
      <c r="AR103" s="22" t="s">
        <v>143</v>
      </c>
      <c r="AT103" s="22" t="s">
        <v>138</v>
      </c>
      <c r="AU103" s="22" t="s">
        <v>80</v>
      </c>
      <c r="AY103" s="22" t="s">
        <v>136</v>
      </c>
      <c r="BE103" s="201">
        <f t="shared" si="14"/>
        <v>0</v>
      </c>
      <c r="BF103" s="201">
        <f t="shared" si="15"/>
        <v>0</v>
      </c>
      <c r="BG103" s="201">
        <f t="shared" si="16"/>
        <v>0</v>
      </c>
      <c r="BH103" s="201">
        <f t="shared" si="17"/>
        <v>0</v>
      </c>
      <c r="BI103" s="201">
        <f t="shared" si="18"/>
        <v>0</v>
      </c>
      <c r="BJ103" s="22" t="s">
        <v>80</v>
      </c>
      <c r="BK103" s="201">
        <f t="shared" si="19"/>
        <v>0</v>
      </c>
      <c r="BL103" s="22" t="s">
        <v>143</v>
      </c>
      <c r="BM103" s="22" t="s">
        <v>566</v>
      </c>
    </row>
    <row r="104" spans="2:65" s="1" customFormat="1" ht="38.25" customHeight="1" x14ac:dyDescent="0.3">
      <c r="B104" s="39"/>
      <c r="C104" s="190" t="s">
        <v>72</v>
      </c>
      <c r="D104" s="190" t="s">
        <v>138</v>
      </c>
      <c r="E104" s="191" t="s">
        <v>567</v>
      </c>
      <c r="F104" s="192" t="s">
        <v>568</v>
      </c>
      <c r="G104" s="193" t="s">
        <v>555</v>
      </c>
      <c r="H104" s="194">
        <v>1</v>
      </c>
      <c r="I104" s="195"/>
      <c r="J104" s="196">
        <f t="shared" si="10"/>
        <v>0</v>
      </c>
      <c r="K104" s="192" t="s">
        <v>21</v>
      </c>
      <c r="L104" s="59"/>
      <c r="M104" s="197" t="s">
        <v>21</v>
      </c>
      <c r="N104" s="198" t="s">
        <v>43</v>
      </c>
      <c r="O104" s="40"/>
      <c r="P104" s="199">
        <f t="shared" si="11"/>
        <v>0</v>
      </c>
      <c r="Q104" s="199">
        <v>0</v>
      </c>
      <c r="R104" s="199">
        <f t="shared" si="12"/>
        <v>0</v>
      </c>
      <c r="S104" s="199">
        <v>0</v>
      </c>
      <c r="T104" s="200">
        <f t="shared" si="13"/>
        <v>0</v>
      </c>
      <c r="AR104" s="22" t="s">
        <v>143</v>
      </c>
      <c r="AT104" s="22" t="s">
        <v>138</v>
      </c>
      <c r="AU104" s="22" t="s">
        <v>80</v>
      </c>
      <c r="AY104" s="22" t="s">
        <v>136</v>
      </c>
      <c r="BE104" s="201">
        <f t="shared" si="14"/>
        <v>0</v>
      </c>
      <c r="BF104" s="201">
        <f t="shared" si="15"/>
        <v>0</v>
      </c>
      <c r="BG104" s="201">
        <f t="shared" si="16"/>
        <v>0</v>
      </c>
      <c r="BH104" s="201">
        <f t="shared" si="17"/>
        <v>0</v>
      </c>
      <c r="BI104" s="201">
        <f t="shared" si="18"/>
        <v>0</v>
      </c>
      <c r="BJ104" s="22" t="s">
        <v>80</v>
      </c>
      <c r="BK104" s="201">
        <f t="shared" si="19"/>
        <v>0</v>
      </c>
      <c r="BL104" s="22" t="s">
        <v>143</v>
      </c>
      <c r="BM104" s="22" t="s">
        <v>569</v>
      </c>
    </row>
    <row r="105" spans="2:65" s="1" customFormat="1" ht="25.5" customHeight="1" x14ac:dyDescent="0.3">
      <c r="B105" s="39"/>
      <c r="C105" s="190" t="s">
        <v>72</v>
      </c>
      <c r="D105" s="190" t="s">
        <v>138</v>
      </c>
      <c r="E105" s="191" t="s">
        <v>570</v>
      </c>
      <c r="F105" s="192" t="s">
        <v>571</v>
      </c>
      <c r="G105" s="193" t="s">
        <v>141</v>
      </c>
      <c r="H105" s="194">
        <v>60</v>
      </c>
      <c r="I105" s="195"/>
      <c r="J105" s="196">
        <f t="shared" si="10"/>
        <v>0</v>
      </c>
      <c r="K105" s="192" t="s">
        <v>21</v>
      </c>
      <c r="L105" s="59"/>
      <c r="M105" s="197" t="s">
        <v>21</v>
      </c>
      <c r="N105" s="198" t="s">
        <v>43</v>
      </c>
      <c r="O105" s="40"/>
      <c r="P105" s="199">
        <f t="shared" si="11"/>
        <v>0</v>
      </c>
      <c r="Q105" s="199">
        <v>0</v>
      </c>
      <c r="R105" s="199">
        <f t="shared" si="12"/>
        <v>0</v>
      </c>
      <c r="S105" s="199">
        <v>0</v>
      </c>
      <c r="T105" s="200">
        <f t="shared" si="13"/>
        <v>0</v>
      </c>
      <c r="AR105" s="22" t="s">
        <v>143</v>
      </c>
      <c r="AT105" s="22" t="s">
        <v>138</v>
      </c>
      <c r="AU105" s="22" t="s">
        <v>80</v>
      </c>
      <c r="AY105" s="22" t="s">
        <v>136</v>
      </c>
      <c r="BE105" s="201">
        <f t="shared" si="14"/>
        <v>0</v>
      </c>
      <c r="BF105" s="201">
        <f t="shared" si="15"/>
        <v>0</v>
      </c>
      <c r="BG105" s="201">
        <f t="shared" si="16"/>
        <v>0</v>
      </c>
      <c r="BH105" s="201">
        <f t="shared" si="17"/>
        <v>0</v>
      </c>
      <c r="BI105" s="201">
        <f t="shared" si="18"/>
        <v>0</v>
      </c>
      <c r="BJ105" s="22" t="s">
        <v>80</v>
      </c>
      <c r="BK105" s="201">
        <f t="shared" si="19"/>
        <v>0</v>
      </c>
      <c r="BL105" s="22" t="s">
        <v>143</v>
      </c>
      <c r="BM105" s="22" t="s">
        <v>572</v>
      </c>
    </row>
    <row r="106" spans="2:65" s="1" customFormat="1" ht="16.5" customHeight="1" x14ac:dyDescent="0.3">
      <c r="B106" s="39"/>
      <c r="C106" s="190" t="s">
        <v>72</v>
      </c>
      <c r="D106" s="190" t="s">
        <v>138</v>
      </c>
      <c r="E106" s="191" t="s">
        <v>573</v>
      </c>
      <c r="F106" s="192" t="s">
        <v>574</v>
      </c>
      <c r="G106" s="193" t="s">
        <v>141</v>
      </c>
      <c r="H106" s="194">
        <v>22</v>
      </c>
      <c r="I106" s="195"/>
      <c r="J106" s="196">
        <f t="shared" si="10"/>
        <v>0</v>
      </c>
      <c r="K106" s="192" t="s">
        <v>21</v>
      </c>
      <c r="L106" s="59"/>
      <c r="M106" s="197" t="s">
        <v>21</v>
      </c>
      <c r="N106" s="198" t="s">
        <v>43</v>
      </c>
      <c r="O106" s="40"/>
      <c r="P106" s="199">
        <f t="shared" si="11"/>
        <v>0</v>
      </c>
      <c r="Q106" s="199">
        <v>0</v>
      </c>
      <c r="R106" s="199">
        <f t="shared" si="12"/>
        <v>0</v>
      </c>
      <c r="S106" s="199">
        <v>0</v>
      </c>
      <c r="T106" s="200">
        <f t="shared" si="13"/>
        <v>0</v>
      </c>
      <c r="AR106" s="22" t="s">
        <v>143</v>
      </c>
      <c r="AT106" s="22" t="s">
        <v>138</v>
      </c>
      <c r="AU106" s="22" t="s">
        <v>80</v>
      </c>
      <c r="AY106" s="22" t="s">
        <v>136</v>
      </c>
      <c r="BE106" s="201">
        <f t="shared" si="14"/>
        <v>0</v>
      </c>
      <c r="BF106" s="201">
        <f t="shared" si="15"/>
        <v>0</v>
      </c>
      <c r="BG106" s="201">
        <f t="shared" si="16"/>
        <v>0</v>
      </c>
      <c r="BH106" s="201">
        <f t="shared" si="17"/>
        <v>0</v>
      </c>
      <c r="BI106" s="201">
        <f t="shared" si="18"/>
        <v>0</v>
      </c>
      <c r="BJ106" s="22" t="s">
        <v>80</v>
      </c>
      <c r="BK106" s="201">
        <f t="shared" si="19"/>
        <v>0</v>
      </c>
      <c r="BL106" s="22" t="s">
        <v>143</v>
      </c>
      <c r="BM106" s="22" t="s">
        <v>575</v>
      </c>
    </row>
    <row r="107" spans="2:65" s="1" customFormat="1" ht="16.5" customHeight="1" x14ac:dyDescent="0.3">
      <c r="B107" s="39"/>
      <c r="C107" s="190" t="s">
        <v>72</v>
      </c>
      <c r="D107" s="190" t="s">
        <v>138</v>
      </c>
      <c r="E107" s="191" t="s">
        <v>576</v>
      </c>
      <c r="F107" s="192" t="s">
        <v>577</v>
      </c>
      <c r="G107" s="193" t="s">
        <v>555</v>
      </c>
      <c r="H107" s="194">
        <v>1</v>
      </c>
      <c r="I107" s="195"/>
      <c r="J107" s="196">
        <f t="shared" si="10"/>
        <v>0</v>
      </c>
      <c r="K107" s="192" t="s">
        <v>21</v>
      </c>
      <c r="L107" s="59"/>
      <c r="M107" s="197" t="s">
        <v>21</v>
      </c>
      <c r="N107" s="198" t="s">
        <v>43</v>
      </c>
      <c r="O107" s="40"/>
      <c r="P107" s="199">
        <f t="shared" si="11"/>
        <v>0</v>
      </c>
      <c r="Q107" s="199">
        <v>0</v>
      </c>
      <c r="R107" s="199">
        <f t="shared" si="12"/>
        <v>0</v>
      </c>
      <c r="S107" s="199">
        <v>0</v>
      </c>
      <c r="T107" s="200">
        <f t="shared" si="13"/>
        <v>0</v>
      </c>
      <c r="AR107" s="22" t="s">
        <v>143</v>
      </c>
      <c r="AT107" s="22" t="s">
        <v>138</v>
      </c>
      <c r="AU107" s="22" t="s">
        <v>80</v>
      </c>
      <c r="AY107" s="22" t="s">
        <v>136</v>
      </c>
      <c r="BE107" s="201">
        <f t="shared" si="14"/>
        <v>0</v>
      </c>
      <c r="BF107" s="201">
        <f t="shared" si="15"/>
        <v>0</v>
      </c>
      <c r="BG107" s="201">
        <f t="shared" si="16"/>
        <v>0</v>
      </c>
      <c r="BH107" s="201">
        <f t="shared" si="17"/>
        <v>0</v>
      </c>
      <c r="BI107" s="201">
        <f t="shared" si="18"/>
        <v>0</v>
      </c>
      <c r="BJ107" s="22" t="s">
        <v>80</v>
      </c>
      <c r="BK107" s="201">
        <f t="shared" si="19"/>
        <v>0</v>
      </c>
      <c r="BL107" s="22" t="s">
        <v>143</v>
      </c>
      <c r="BM107" s="22" t="s">
        <v>578</v>
      </c>
    </row>
    <row r="108" spans="2:65" s="1" customFormat="1" ht="16.5" customHeight="1" x14ac:dyDescent="0.3">
      <c r="B108" s="39"/>
      <c r="C108" s="190" t="s">
        <v>72</v>
      </c>
      <c r="D108" s="190" t="s">
        <v>138</v>
      </c>
      <c r="E108" s="191" t="s">
        <v>579</v>
      </c>
      <c r="F108" s="192" t="s">
        <v>580</v>
      </c>
      <c r="G108" s="193" t="s">
        <v>247</v>
      </c>
      <c r="H108" s="194">
        <v>0.5</v>
      </c>
      <c r="I108" s="195"/>
      <c r="J108" s="196">
        <f t="shared" si="10"/>
        <v>0</v>
      </c>
      <c r="K108" s="192" t="s">
        <v>21</v>
      </c>
      <c r="L108" s="59"/>
      <c r="M108" s="197" t="s">
        <v>21</v>
      </c>
      <c r="N108" s="198" t="s">
        <v>43</v>
      </c>
      <c r="O108" s="40"/>
      <c r="P108" s="199">
        <f t="shared" si="11"/>
        <v>0</v>
      </c>
      <c r="Q108" s="199">
        <v>0</v>
      </c>
      <c r="R108" s="199">
        <f t="shared" si="12"/>
        <v>0</v>
      </c>
      <c r="S108" s="199">
        <v>0</v>
      </c>
      <c r="T108" s="200">
        <f t="shared" si="13"/>
        <v>0</v>
      </c>
      <c r="AR108" s="22" t="s">
        <v>143</v>
      </c>
      <c r="AT108" s="22" t="s">
        <v>138</v>
      </c>
      <c r="AU108" s="22" t="s">
        <v>80</v>
      </c>
      <c r="AY108" s="22" t="s">
        <v>136</v>
      </c>
      <c r="BE108" s="201">
        <f t="shared" si="14"/>
        <v>0</v>
      </c>
      <c r="BF108" s="201">
        <f t="shared" si="15"/>
        <v>0</v>
      </c>
      <c r="BG108" s="201">
        <f t="shared" si="16"/>
        <v>0</v>
      </c>
      <c r="BH108" s="201">
        <f t="shared" si="17"/>
        <v>0</v>
      </c>
      <c r="BI108" s="201">
        <f t="shared" si="18"/>
        <v>0</v>
      </c>
      <c r="BJ108" s="22" t="s">
        <v>80</v>
      </c>
      <c r="BK108" s="201">
        <f t="shared" si="19"/>
        <v>0</v>
      </c>
      <c r="BL108" s="22" t="s">
        <v>143</v>
      </c>
      <c r="BM108" s="22" t="s">
        <v>581</v>
      </c>
    </row>
    <row r="109" spans="2:65" s="1" customFormat="1" ht="16.5" customHeight="1" x14ac:dyDescent="0.3">
      <c r="B109" s="39"/>
      <c r="C109" s="190" t="s">
        <v>72</v>
      </c>
      <c r="D109" s="190" t="s">
        <v>138</v>
      </c>
      <c r="E109" s="191" t="s">
        <v>582</v>
      </c>
      <c r="F109" s="192" t="s">
        <v>583</v>
      </c>
      <c r="G109" s="193" t="s">
        <v>544</v>
      </c>
      <c r="H109" s="241"/>
      <c r="I109" s="195"/>
      <c r="J109" s="196">
        <f t="shared" si="10"/>
        <v>0</v>
      </c>
      <c r="K109" s="192" t="s">
        <v>21</v>
      </c>
      <c r="L109" s="59"/>
      <c r="M109" s="197" t="s">
        <v>21</v>
      </c>
      <c r="N109" s="198" t="s">
        <v>43</v>
      </c>
      <c r="O109" s="40"/>
      <c r="P109" s="199">
        <f t="shared" si="11"/>
        <v>0</v>
      </c>
      <c r="Q109" s="199">
        <v>0</v>
      </c>
      <c r="R109" s="199">
        <f t="shared" si="12"/>
        <v>0</v>
      </c>
      <c r="S109" s="199">
        <v>0</v>
      </c>
      <c r="T109" s="200">
        <f t="shared" si="13"/>
        <v>0</v>
      </c>
      <c r="AR109" s="22" t="s">
        <v>143</v>
      </c>
      <c r="AT109" s="22" t="s">
        <v>138</v>
      </c>
      <c r="AU109" s="22" t="s">
        <v>80</v>
      </c>
      <c r="AY109" s="22" t="s">
        <v>136</v>
      </c>
      <c r="BE109" s="201">
        <f t="shared" si="14"/>
        <v>0</v>
      </c>
      <c r="BF109" s="201">
        <f t="shared" si="15"/>
        <v>0</v>
      </c>
      <c r="BG109" s="201">
        <f t="shared" si="16"/>
        <v>0</v>
      </c>
      <c r="BH109" s="201">
        <f t="shared" si="17"/>
        <v>0</v>
      </c>
      <c r="BI109" s="201">
        <f t="shared" si="18"/>
        <v>0</v>
      </c>
      <c r="BJ109" s="22" t="s">
        <v>80</v>
      </c>
      <c r="BK109" s="201">
        <f t="shared" si="19"/>
        <v>0</v>
      </c>
      <c r="BL109" s="22" t="s">
        <v>143</v>
      </c>
      <c r="BM109" s="22" t="s">
        <v>584</v>
      </c>
    </row>
    <row r="110" spans="2:65" s="1" customFormat="1" ht="16.5" customHeight="1" x14ac:dyDescent="0.3">
      <c r="B110" s="39"/>
      <c r="C110" s="190" t="s">
        <v>72</v>
      </c>
      <c r="D110" s="190" t="s">
        <v>138</v>
      </c>
      <c r="E110" s="191" t="s">
        <v>585</v>
      </c>
      <c r="F110" s="192" t="s">
        <v>586</v>
      </c>
      <c r="G110" s="193" t="s">
        <v>555</v>
      </c>
      <c r="H110" s="194">
        <v>1</v>
      </c>
      <c r="I110" s="195"/>
      <c r="J110" s="196">
        <f t="shared" si="10"/>
        <v>0</v>
      </c>
      <c r="K110" s="192" t="s">
        <v>21</v>
      </c>
      <c r="L110" s="59"/>
      <c r="M110" s="197" t="s">
        <v>21</v>
      </c>
      <c r="N110" s="198" t="s">
        <v>43</v>
      </c>
      <c r="O110" s="40"/>
      <c r="P110" s="199">
        <f t="shared" si="11"/>
        <v>0</v>
      </c>
      <c r="Q110" s="199">
        <v>0</v>
      </c>
      <c r="R110" s="199">
        <f t="shared" si="12"/>
        <v>0</v>
      </c>
      <c r="S110" s="199">
        <v>0</v>
      </c>
      <c r="T110" s="200">
        <f t="shared" si="13"/>
        <v>0</v>
      </c>
      <c r="AR110" s="22" t="s">
        <v>143</v>
      </c>
      <c r="AT110" s="22" t="s">
        <v>138</v>
      </c>
      <c r="AU110" s="22" t="s">
        <v>80</v>
      </c>
      <c r="AY110" s="22" t="s">
        <v>136</v>
      </c>
      <c r="BE110" s="201">
        <f t="shared" si="14"/>
        <v>0</v>
      </c>
      <c r="BF110" s="201">
        <f t="shared" si="15"/>
        <v>0</v>
      </c>
      <c r="BG110" s="201">
        <f t="shared" si="16"/>
        <v>0</v>
      </c>
      <c r="BH110" s="201">
        <f t="shared" si="17"/>
        <v>0</v>
      </c>
      <c r="BI110" s="201">
        <f t="shared" si="18"/>
        <v>0</v>
      </c>
      <c r="BJ110" s="22" t="s">
        <v>80</v>
      </c>
      <c r="BK110" s="201">
        <f t="shared" si="19"/>
        <v>0</v>
      </c>
      <c r="BL110" s="22" t="s">
        <v>143</v>
      </c>
      <c r="BM110" s="22" t="s">
        <v>587</v>
      </c>
    </row>
    <row r="111" spans="2:65" s="1" customFormat="1" ht="16.5" customHeight="1" x14ac:dyDescent="0.3">
      <c r="B111" s="39"/>
      <c r="C111" s="190" t="s">
        <v>80</v>
      </c>
      <c r="D111" s="190" t="s">
        <v>138</v>
      </c>
      <c r="E111" s="191" t="s">
        <v>588</v>
      </c>
      <c r="F111" s="192" t="s">
        <v>589</v>
      </c>
      <c r="G111" s="193" t="s">
        <v>180</v>
      </c>
      <c r="H111" s="194">
        <v>1</v>
      </c>
      <c r="I111" s="195"/>
      <c r="J111" s="196">
        <f t="shared" si="10"/>
        <v>0</v>
      </c>
      <c r="K111" s="192" t="s">
        <v>21</v>
      </c>
      <c r="L111" s="59"/>
      <c r="M111" s="197" t="s">
        <v>21</v>
      </c>
      <c r="N111" s="198" t="s">
        <v>43</v>
      </c>
      <c r="O111" s="40"/>
      <c r="P111" s="199">
        <f t="shared" si="11"/>
        <v>0</v>
      </c>
      <c r="Q111" s="199">
        <v>0</v>
      </c>
      <c r="R111" s="199">
        <f t="shared" si="12"/>
        <v>0</v>
      </c>
      <c r="S111" s="199">
        <v>0</v>
      </c>
      <c r="T111" s="200">
        <f t="shared" si="13"/>
        <v>0</v>
      </c>
      <c r="AR111" s="22" t="s">
        <v>143</v>
      </c>
      <c r="AT111" s="22" t="s">
        <v>138</v>
      </c>
      <c r="AU111" s="22" t="s">
        <v>80</v>
      </c>
      <c r="AY111" s="22" t="s">
        <v>136</v>
      </c>
      <c r="BE111" s="201">
        <f t="shared" si="14"/>
        <v>0</v>
      </c>
      <c r="BF111" s="201">
        <f t="shared" si="15"/>
        <v>0</v>
      </c>
      <c r="BG111" s="201">
        <f t="shared" si="16"/>
        <v>0</v>
      </c>
      <c r="BH111" s="201">
        <f t="shared" si="17"/>
        <v>0</v>
      </c>
      <c r="BI111" s="201">
        <f t="shared" si="18"/>
        <v>0</v>
      </c>
      <c r="BJ111" s="22" t="s">
        <v>80</v>
      </c>
      <c r="BK111" s="201">
        <f t="shared" si="19"/>
        <v>0</v>
      </c>
      <c r="BL111" s="22" t="s">
        <v>143</v>
      </c>
      <c r="BM111" s="22" t="s">
        <v>590</v>
      </c>
    </row>
    <row r="112" spans="2:65" s="10" customFormat="1" ht="37.35" customHeight="1" x14ac:dyDescent="0.35">
      <c r="B112" s="174"/>
      <c r="C112" s="175"/>
      <c r="D112" s="176" t="s">
        <v>71</v>
      </c>
      <c r="E112" s="177" t="s">
        <v>591</v>
      </c>
      <c r="F112" s="177" t="s">
        <v>592</v>
      </c>
      <c r="G112" s="175"/>
      <c r="H112" s="175"/>
      <c r="I112" s="178"/>
      <c r="J112" s="179">
        <f>BK112</f>
        <v>0</v>
      </c>
      <c r="K112" s="175"/>
      <c r="L112" s="180"/>
      <c r="M112" s="181"/>
      <c r="N112" s="182"/>
      <c r="O112" s="182"/>
      <c r="P112" s="183">
        <f>SUM(P113:P119)</f>
        <v>0</v>
      </c>
      <c r="Q112" s="182"/>
      <c r="R112" s="183">
        <f>SUM(R113:R119)</f>
        <v>0</v>
      </c>
      <c r="S112" s="182"/>
      <c r="T112" s="184">
        <f>SUM(T113:T119)</f>
        <v>0</v>
      </c>
      <c r="AR112" s="185" t="s">
        <v>80</v>
      </c>
      <c r="AT112" s="186" t="s">
        <v>71</v>
      </c>
      <c r="AU112" s="186" t="s">
        <v>72</v>
      </c>
      <c r="AY112" s="185" t="s">
        <v>136</v>
      </c>
      <c r="BK112" s="187">
        <f>SUM(BK113:BK119)</f>
        <v>0</v>
      </c>
    </row>
    <row r="113" spans="2:65" s="1" customFormat="1" ht="16.5" customHeight="1" x14ac:dyDescent="0.3">
      <c r="B113" s="39"/>
      <c r="C113" s="190" t="s">
        <v>72</v>
      </c>
      <c r="D113" s="190" t="s">
        <v>138</v>
      </c>
      <c r="E113" s="191" t="s">
        <v>593</v>
      </c>
      <c r="F113" s="192" t="s">
        <v>594</v>
      </c>
      <c r="G113" s="193" t="s">
        <v>141</v>
      </c>
      <c r="H113" s="194">
        <v>20</v>
      </c>
      <c r="I113" s="195"/>
      <c r="J113" s="196">
        <f t="shared" ref="J113:J119" si="20">ROUND(I113*H113,2)</f>
        <v>0</v>
      </c>
      <c r="K113" s="192" t="s">
        <v>21</v>
      </c>
      <c r="L113" s="59"/>
      <c r="M113" s="197" t="s">
        <v>21</v>
      </c>
      <c r="N113" s="198" t="s">
        <v>43</v>
      </c>
      <c r="O113" s="40"/>
      <c r="P113" s="199">
        <f t="shared" ref="P113:P119" si="21">O113*H113</f>
        <v>0</v>
      </c>
      <c r="Q113" s="199">
        <v>0</v>
      </c>
      <c r="R113" s="199">
        <f t="shared" ref="R113:R119" si="22">Q113*H113</f>
        <v>0</v>
      </c>
      <c r="S113" s="199">
        <v>0</v>
      </c>
      <c r="T113" s="200">
        <f t="shared" ref="T113:T119" si="23">S113*H113</f>
        <v>0</v>
      </c>
      <c r="AR113" s="22" t="s">
        <v>143</v>
      </c>
      <c r="AT113" s="22" t="s">
        <v>138</v>
      </c>
      <c r="AU113" s="22" t="s">
        <v>80</v>
      </c>
      <c r="AY113" s="22" t="s">
        <v>136</v>
      </c>
      <c r="BE113" s="201">
        <f t="shared" ref="BE113:BE119" si="24">IF(N113="základní",J113,0)</f>
        <v>0</v>
      </c>
      <c r="BF113" s="201">
        <f t="shared" ref="BF113:BF119" si="25">IF(N113="snížená",J113,0)</f>
        <v>0</v>
      </c>
      <c r="BG113" s="201">
        <f t="shared" ref="BG113:BG119" si="26">IF(N113="zákl. přenesená",J113,0)</f>
        <v>0</v>
      </c>
      <c r="BH113" s="201">
        <f t="shared" ref="BH113:BH119" si="27">IF(N113="sníž. přenesená",J113,0)</f>
        <v>0</v>
      </c>
      <c r="BI113" s="201">
        <f t="shared" ref="BI113:BI119" si="28">IF(N113="nulová",J113,0)</f>
        <v>0</v>
      </c>
      <c r="BJ113" s="22" t="s">
        <v>80</v>
      </c>
      <c r="BK113" s="201">
        <f t="shared" ref="BK113:BK119" si="29">ROUND(I113*H113,2)</f>
        <v>0</v>
      </c>
      <c r="BL113" s="22" t="s">
        <v>143</v>
      </c>
      <c r="BM113" s="22" t="s">
        <v>595</v>
      </c>
    </row>
    <row r="114" spans="2:65" s="1" customFormat="1" ht="16.5" customHeight="1" x14ac:dyDescent="0.3">
      <c r="B114" s="39"/>
      <c r="C114" s="190" t="s">
        <v>72</v>
      </c>
      <c r="D114" s="190" t="s">
        <v>138</v>
      </c>
      <c r="E114" s="191" t="s">
        <v>596</v>
      </c>
      <c r="F114" s="192" t="s">
        <v>597</v>
      </c>
      <c r="G114" s="193" t="s">
        <v>141</v>
      </c>
      <c r="H114" s="194">
        <v>30</v>
      </c>
      <c r="I114" s="195"/>
      <c r="J114" s="196">
        <f t="shared" si="20"/>
        <v>0</v>
      </c>
      <c r="K114" s="192" t="s">
        <v>21</v>
      </c>
      <c r="L114" s="59"/>
      <c r="M114" s="197" t="s">
        <v>21</v>
      </c>
      <c r="N114" s="198" t="s">
        <v>43</v>
      </c>
      <c r="O114" s="40"/>
      <c r="P114" s="199">
        <f t="shared" si="21"/>
        <v>0</v>
      </c>
      <c r="Q114" s="199">
        <v>0</v>
      </c>
      <c r="R114" s="199">
        <f t="shared" si="22"/>
        <v>0</v>
      </c>
      <c r="S114" s="199">
        <v>0</v>
      </c>
      <c r="T114" s="200">
        <f t="shared" si="23"/>
        <v>0</v>
      </c>
      <c r="AR114" s="22" t="s">
        <v>143</v>
      </c>
      <c r="AT114" s="22" t="s">
        <v>138</v>
      </c>
      <c r="AU114" s="22" t="s">
        <v>80</v>
      </c>
      <c r="AY114" s="22" t="s">
        <v>136</v>
      </c>
      <c r="BE114" s="201">
        <f t="shared" si="24"/>
        <v>0</v>
      </c>
      <c r="BF114" s="201">
        <f t="shared" si="25"/>
        <v>0</v>
      </c>
      <c r="BG114" s="201">
        <f t="shared" si="26"/>
        <v>0</v>
      </c>
      <c r="BH114" s="201">
        <f t="shared" si="27"/>
        <v>0</v>
      </c>
      <c r="BI114" s="201">
        <f t="shared" si="28"/>
        <v>0</v>
      </c>
      <c r="BJ114" s="22" t="s">
        <v>80</v>
      </c>
      <c r="BK114" s="201">
        <f t="shared" si="29"/>
        <v>0</v>
      </c>
      <c r="BL114" s="22" t="s">
        <v>143</v>
      </c>
      <c r="BM114" s="22" t="s">
        <v>598</v>
      </c>
    </row>
    <row r="115" spans="2:65" s="1" customFormat="1" ht="16.5" customHeight="1" x14ac:dyDescent="0.3">
      <c r="B115" s="39"/>
      <c r="C115" s="190" t="s">
        <v>72</v>
      </c>
      <c r="D115" s="190" t="s">
        <v>138</v>
      </c>
      <c r="E115" s="191" t="s">
        <v>599</v>
      </c>
      <c r="F115" s="192" t="s">
        <v>600</v>
      </c>
      <c r="G115" s="193" t="s">
        <v>141</v>
      </c>
      <c r="H115" s="194">
        <v>30</v>
      </c>
      <c r="I115" s="195"/>
      <c r="J115" s="196">
        <f t="shared" si="20"/>
        <v>0</v>
      </c>
      <c r="K115" s="192" t="s">
        <v>21</v>
      </c>
      <c r="L115" s="59"/>
      <c r="M115" s="197" t="s">
        <v>21</v>
      </c>
      <c r="N115" s="198" t="s">
        <v>43</v>
      </c>
      <c r="O115" s="40"/>
      <c r="P115" s="199">
        <f t="shared" si="21"/>
        <v>0</v>
      </c>
      <c r="Q115" s="199">
        <v>0</v>
      </c>
      <c r="R115" s="199">
        <f t="shared" si="22"/>
        <v>0</v>
      </c>
      <c r="S115" s="199">
        <v>0</v>
      </c>
      <c r="T115" s="200">
        <f t="shared" si="23"/>
        <v>0</v>
      </c>
      <c r="AR115" s="22" t="s">
        <v>143</v>
      </c>
      <c r="AT115" s="22" t="s">
        <v>138</v>
      </c>
      <c r="AU115" s="22" t="s">
        <v>80</v>
      </c>
      <c r="AY115" s="22" t="s">
        <v>136</v>
      </c>
      <c r="BE115" s="201">
        <f t="shared" si="24"/>
        <v>0</v>
      </c>
      <c r="BF115" s="201">
        <f t="shared" si="25"/>
        <v>0</v>
      </c>
      <c r="BG115" s="201">
        <f t="shared" si="26"/>
        <v>0</v>
      </c>
      <c r="BH115" s="201">
        <f t="shared" si="27"/>
        <v>0</v>
      </c>
      <c r="BI115" s="201">
        <f t="shared" si="28"/>
        <v>0</v>
      </c>
      <c r="BJ115" s="22" t="s">
        <v>80</v>
      </c>
      <c r="BK115" s="201">
        <f t="shared" si="29"/>
        <v>0</v>
      </c>
      <c r="BL115" s="22" t="s">
        <v>143</v>
      </c>
      <c r="BM115" s="22" t="s">
        <v>601</v>
      </c>
    </row>
    <row r="116" spans="2:65" s="1" customFormat="1" ht="16.5" customHeight="1" x14ac:dyDescent="0.3">
      <c r="B116" s="39"/>
      <c r="C116" s="190" t="s">
        <v>72</v>
      </c>
      <c r="D116" s="190" t="s">
        <v>138</v>
      </c>
      <c r="E116" s="191" t="s">
        <v>602</v>
      </c>
      <c r="F116" s="192" t="s">
        <v>603</v>
      </c>
      <c r="G116" s="193" t="s">
        <v>141</v>
      </c>
      <c r="H116" s="194">
        <v>80</v>
      </c>
      <c r="I116" s="195"/>
      <c r="J116" s="196">
        <f t="shared" si="20"/>
        <v>0</v>
      </c>
      <c r="K116" s="192" t="s">
        <v>21</v>
      </c>
      <c r="L116" s="59"/>
      <c r="M116" s="197" t="s">
        <v>21</v>
      </c>
      <c r="N116" s="198" t="s">
        <v>43</v>
      </c>
      <c r="O116" s="40"/>
      <c r="P116" s="199">
        <f t="shared" si="21"/>
        <v>0</v>
      </c>
      <c r="Q116" s="199">
        <v>0</v>
      </c>
      <c r="R116" s="199">
        <f t="shared" si="22"/>
        <v>0</v>
      </c>
      <c r="S116" s="199">
        <v>0</v>
      </c>
      <c r="T116" s="200">
        <f t="shared" si="23"/>
        <v>0</v>
      </c>
      <c r="AR116" s="22" t="s">
        <v>143</v>
      </c>
      <c r="AT116" s="22" t="s">
        <v>138</v>
      </c>
      <c r="AU116" s="22" t="s">
        <v>80</v>
      </c>
      <c r="AY116" s="22" t="s">
        <v>136</v>
      </c>
      <c r="BE116" s="201">
        <f t="shared" si="24"/>
        <v>0</v>
      </c>
      <c r="BF116" s="201">
        <f t="shared" si="25"/>
        <v>0</v>
      </c>
      <c r="BG116" s="201">
        <f t="shared" si="26"/>
        <v>0</v>
      </c>
      <c r="BH116" s="201">
        <f t="shared" si="27"/>
        <v>0</v>
      </c>
      <c r="BI116" s="201">
        <f t="shared" si="28"/>
        <v>0</v>
      </c>
      <c r="BJ116" s="22" t="s">
        <v>80</v>
      </c>
      <c r="BK116" s="201">
        <f t="shared" si="29"/>
        <v>0</v>
      </c>
      <c r="BL116" s="22" t="s">
        <v>143</v>
      </c>
      <c r="BM116" s="22" t="s">
        <v>604</v>
      </c>
    </row>
    <row r="117" spans="2:65" s="1" customFormat="1" ht="16.5" customHeight="1" x14ac:dyDescent="0.3">
      <c r="B117" s="39"/>
      <c r="C117" s="190" t="s">
        <v>72</v>
      </c>
      <c r="D117" s="190" t="s">
        <v>138</v>
      </c>
      <c r="E117" s="191" t="s">
        <v>605</v>
      </c>
      <c r="F117" s="192" t="s">
        <v>606</v>
      </c>
      <c r="G117" s="193" t="s">
        <v>141</v>
      </c>
      <c r="H117" s="194">
        <v>60</v>
      </c>
      <c r="I117" s="195"/>
      <c r="J117" s="196">
        <f t="shared" si="20"/>
        <v>0</v>
      </c>
      <c r="K117" s="192" t="s">
        <v>21</v>
      </c>
      <c r="L117" s="59"/>
      <c r="M117" s="197" t="s">
        <v>21</v>
      </c>
      <c r="N117" s="198" t="s">
        <v>43</v>
      </c>
      <c r="O117" s="40"/>
      <c r="P117" s="199">
        <f t="shared" si="21"/>
        <v>0</v>
      </c>
      <c r="Q117" s="199">
        <v>0</v>
      </c>
      <c r="R117" s="199">
        <f t="shared" si="22"/>
        <v>0</v>
      </c>
      <c r="S117" s="199">
        <v>0</v>
      </c>
      <c r="T117" s="200">
        <f t="shared" si="23"/>
        <v>0</v>
      </c>
      <c r="AR117" s="22" t="s">
        <v>143</v>
      </c>
      <c r="AT117" s="22" t="s">
        <v>138</v>
      </c>
      <c r="AU117" s="22" t="s">
        <v>80</v>
      </c>
      <c r="AY117" s="22" t="s">
        <v>136</v>
      </c>
      <c r="BE117" s="201">
        <f t="shared" si="24"/>
        <v>0</v>
      </c>
      <c r="BF117" s="201">
        <f t="shared" si="25"/>
        <v>0</v>
      </c>
      <c r="BG117" s="201">
        <f t="shared" si="26"/>
        <v>0</v>
      </c>
      <c r="BH117" s="201">
        <f t="shared" si="27"/>
        <v>0</v>
      </c>
      <c r="BI117" s="201">
        <f t="shared" si="28"/>
        <v>0</v>
      </c>
      <c r="BJ117" s="22" t="s">
        <v>80</v>
      </c>
      <c r="BK117" s="201">
        <f t="shared" si="29"/>
        <v>0</v>
      </c>
      <c r="BL117" s="22" t="s">
        <v>143</v>
      </c>
      <c r="BM117" s="22" t="s">
        <v>607</v>
      </c>
    </row>
    <row r="118" spans="2:65" s="1" customFormat="1" ht="16.5" customHeight="1" x14ac:dyDescent="0.3">
      <c r="B118" s="39"/>
      <c r="C118" s="190" t="s">
        <v>72</v>
      </c>
      <c r="D118" s="190" t="s">
        <v>138</v>
      </c>
      <c r="E118" s="191" t="s">
        <v>608</v>
      </c>
      <c r="F118" s="192" t="s">
        <v>609</v>
      </c>
      <c r="G118" s="193" t="s">
        <v>141</v>
      </c>
      <c r="H118" s="194">
        <v>60</v>
      </c>
      <c r="I118" s="195"/>
      <c r="J118" s="196">
        <f t="shared" si="20"/>
        <v>0</v>
      </c>
      <c r="K118" s="192" t="s">
        <v>21</v>
      </c>
      <c r="L118" s="59"/>
      <c r="M118" s="197" t="s">
        <v>21</v>
      </c>
      <c r="N118" s="198" t="s">
        <v>43</v>
      </c>
      <c r="O118" s="40"/>
      <c r="P118" s="199">
        <f t="shared" si="21"/>
        <v>0</v>
      </c>
      <c r="Q118" s="199">
        <v>0</v>
      </c>
      <c r="R118" s="199">
        <f t="shared" si="22"/>
        <v>0</v>
      </c>
      <c r="S118" s="199">
        <v>0</v>
      </c>
      <c r="T118" s="200">
        <f t="shared" si="23"/>
        <v>0</v>
      </c>
      <c r="AR118" s="22" t="s">
        <v>143</v>
      </c>
      <c r="AT118" s="22" t="s">
        <v>138</v>
      </c>
      <c r="AU118" s="22" t="s">
        <v>80</v>
      </c>
      <c r="AY118" s="22" t="s">
        <v>136</v>
      </c>
      <c r="BE118" s="201">
        <f t="shared" si="24"/>
        <v>0</v>
      </c>
      <c r="BF118" s="201">
        <f t="shared" si="25"/>
        <v>0</v>
      </c>
      <c r="BG118" s="201">
        <f t="shared" si="26"/>
        <v>0</v>
      </c>
      <c r="BH118" s="201">
        <f t="shared" si="27"/>
        <v>0</v>
      </c>
      <c r="BI118" s="201">
        <f t="shared" si="28"/>
        <v>0</v>
      </c>
      <c r="BJ118" s="22" t="s">
        <v>80</v>
      </c>
      <c r="BK118" s="201">
        <f t="shared" si="29"/>
        <v>0</v>
      </c>
      <c r="BL118" s="22" t="s">
        <v>143</v>
      </c>
      <c r="BM118" s="22" t="s">
        <v>610</v>
      </c>
    </row>
    <row r="119" spans="2:65" s="1" customFormat="1" ht="16.5" customHeight="1" x14ac:dyDescent="0.3">
      <c r="B119" s="39"/>
      <c r="C119" s="190" t="s">
        <v>72</v>
      </c>
      <c r="D119" s="190" t="s">
        <v>138</v>
      </c>
      <c r="E119" s="191" t="s">
        <v>611</v>
      </c>
      <c r="F119" s="192" t="s">
        <v>612</v>
      </c>
      <c r="G119" s="193" t="s">
        <v>544</v>
      </c>
      <c r="H119" s="241"/>
      <c r="I119" s="195"/>
      <c r="J119" s="196">
        <f t="shared" si="20"/>
        <v>0</v>
      </c>
      <c r="K119" s="192" t="s">
        <v>21</v>
      </c>
      <c r="L119" s="59"/>
      <c r="M119" s="197" t="s">
        <v>21</v>
      </c>
      <c r="N119" s="198" t="s">
        <v>43</v>
      </c>
      <c r="O119" s="40"/>
      <c r="P119" s="199">
        <f t="shared" si="21"/>
        <v>0</v>
      </c>
      <c r="Q119" s="199">
        <v>0</v>
      </c>
      <c r="R119" s="199">
        <f t="shared" si="22"/>
        <v>0</v>
      </c>
      <c r="S119" s="199">
        <v>0</v>
      </c>
      <c r="T119" s="200">
        <f t="shared" si="23"/>
        <v>0</v>
      </c>
      <c r="AR119" s="22" t="s">
        <v>143</v>
      </c>
      <c r="AT119" s="22" t="s">
        <v>138</v>
      </c>
      <c r="AU119" s="22" t="s">
        <v>80</v>
      </c>
      <c r="AY119" s="22" t="s">
        <v>136</v>
      </c>
      <c r="BE119" s="201">
        <f t="shared" si="24"/>
        <v>0</v>
      </c>
      <c r="BF119" s="201">
        <f t="shared" si="25"/>
        <v>0</v>
      </c>
      <c r="BG119" s="201">
        <f t="shared" si="26"/>
        <v>0</v>
      </c>
      <c r="BH119" s="201">
        <f t="shared" si="27"/>
        <v>0</v>
      </c>
      <c r="BI119" s="201">
        <f t="shared" si="28"/>
        <v>0</v>
      </c>
      <c r="BJ119" s="22" t="s">
        <v>80</v>
      </c>
      <c r="BK119" s="201">
        <f t="shared" si="29"/>
        <v>0</v>
      </c>
      <c r="BL119" s="22" t="s">
        <v>143</v>
      </c>
      <c r="BM119" s="22" t="s">
        <v>613</v>
      </c>
    </row>
    <row r="120" spans="2:65" s="10" customFormat="1" ht="37.35" customHeight="1" x14ac:dyDescent="0.35">
      <c r="B120" s="174"/>
      <c r="C120" s="175"/>
      <c r="D120" s="176" t="s">
        <v>71</v>
      </c>
      <c r="E120" s="177" t="s">
        <v>614</v>
      </c>
      <c r="F120" s="177" t="s">
        <v>615</v>
      </c>
      <c r="G120" s="175"/>
      <c r="H120" s="175"/>
      <c r="I120" s="178"/>
      <c r="J120" s="179">
        <f>BK120</f>
        <v>0</v>
      </c>
      <c r="K120" s="175"/>
      <c r="L120" s="180"/>
      <c r="M120" s="181"/>
      <c r="N120" s="182"/>
      <c r="O120" s="182"/>
      <c r="P120" s="183">
        <f>SUM(P121:P126)</f>
        <v>0</v>
      </c>
      <c r="Q120" s="182"/>
      <c r="R120" s="183">
        <f>SUM(R121:R126)</f>
        <v>0</v>
      </c>
      <c r="S120" s="182"/>
      <c r="T120" s="184">
        <f>SUM(T121:T126)</f>
        <v>0</v>
      </c>
      <c r="AR120" s="185" t="s">
        <v>80</v>
      </c>
      <c r="AT120" s="186" t="s">
        <v>71</v>
      </c>
      <c r="AU120" s="186" t="s">
        <v>72</v>
      </c>
      <c r="AY120" s="185" t="s">
        <v>136</v>
      </c>
      <c r="BK120" s="187">
        <f>SUM(BK121:BK126)</f>
        <v>0</v>
      </c>
    </row>
    <row r="121" spans="2:65" s="1" customFormat="1" ht="51" customHeight="1" x14ac:dyDescent="0.3">
      <c r="B121" s="39"/>
      <c r="C121" s="190" t="s">
        <v>72</v>
      </c>
      <c r="D121" s="190" t="s">
        <v>138</v>
      </c>
      <c r="E121" s="191" t="s">
        <v>616</v>
      </c>
      <c r="F121" s="192" t="s">
        <v>617</v>
      </c>
      <c r="G121" s="193" t="s">
        <v>141</v>
      </c>
      <c r="H121" s="194">
        <v>156</v>
      </c>
      <c r="I121" s="195"/>
      <c r="J121" s="196">
        <f t="shared" ref="J121:J126" si="30">ROUND(I121*H121,2)</f>
        <v>0</v>
      </c>
      <c r="K121" s="192" t="s">
        <v>21</v>
      </c>
      <c r="L121" s="59"/>
      <c r="M121" s="197" t="s">
        <v>21</v>
      </c>
      <c r="N121" s="198" t="s">
        <v>43</v>
      </c>
      <c r="O121" s="40"/>
      <c r="P121" s="199">
        <f t="shared" ref="P121:P126" si="31">O121*H121</f>
        <v>0</v>
      </c>
      <c r="Q121" s="199">
        <v>0</v>
      </c>
      <c r="R121" s="199">
        <f t="shared" ref="R121:R126" si="32">Q121*H121</f>
        <v>0</v>
      </c>
      <c r="S121" s="199">
        <v>0</v>
      </c>
      <c r="T121" s="200">
        <f t="shared" ref="T121:T126" si="33">S121*H121</f>
        <v>0</v>
      </c>
      <c r="AR121" s="22" t="s">
        <v>143</v>
      </c>
      <c r="AT121" s="22" t="s">
        <v>138</v>
      </c>
      <c r="AU121" s="22" t="s">
        <v>80</v>
      </c>
      <c r="AY121" s="22" t="s">
        <v>136</v>
      </c>
      <c r="BE121" s="201">
        <f t="shared" ref="BE121:BE126" si="34">IF(N121="základní",J121,0)</f>
        <v>0</v>
      </c>
      <c r="BF121" s="201">
        <f t="shared" ref="BF121:BF126" si="35">IF(N121="snížená",J121,0)</f>
        <v>0</v>
      </c>
      <c r="BG121" s="201">
        <f t="shared" ref="BG121:BG126" si="36">IF(N121="zákl. přenesená",J121,0)</f>
        <v>0</v>
      </c>
      <c r="BH121" s="201">
        <f t="shared" ref="BH121:BH126" si="37">IF(N121="sníž. přenesená",J121,0)</f>
        <v>0</v>
      </c>
      <c r="BI121" s="201">
        <f t="shared" ref="BI121:BI126" si="38">IF(N121="nulová",J121,0)</f>
        <v>0</v>
      </c>
      <c r="BJ121" s="22" t="s">
        <v>80</v>
      </c>
      <c r="BK121" s="201">
        <f t="shared" ref="BK121:BK126" si="39">ROUND(I121*H121,2)</f>
        <v>0</v>
      </c>
      <c r="BL121" s="22" t="s">
        <v>143</v>
      </c>
      <c r="BM121" s="22" t="s">
        <v>618</v>
      </c>
    </row>
    <row r="122" spans="2:65" s="1" customFormat="1" ht="38.25" customHeight="1" x14ac:dyDescent="0.3">
      <c r="B122" s="39"/>
      <c r="C122" s="190" t="s">
        <v>72</v>
      </c>
      <c r="D122" s="190" t="s">
        <v>138</v>
      </c>
      <c r="E122" s="191" t="s">
        <v>619</v>
      </c>
      <c r="F122" s="192" t="s">
        <v>620</v>
      </c>
      <c r="G122" s="193" t="s">
        <v>197</v>
      </c>
      <c r="H122" s="194">
        <v>4</v>
      </c>
      <c r="I122" s="195"/>
      <c r="J122" s="196">
        <f t="shared" si="30"/>
        <v>0</v>
      </c>
      <c r="K122" s="192" t="s">
        <v>21</v>
      </c>
      <c r="L122" s="59"/>
      <c r="M122" s="197" t="s">
        <v>21</v>
      </c>
      <c r="N122" s="198" t="s">
        <v>43</v>
      </c>
      <c r="O122" s="40"/>
      <c r="P122" s="199">
        <f t="shared" si="31"/>
        <v>0</v>
      </c>
      <c r="Q122" s="199">
        <v>0</v>
      </c>
      <c r="R122" s="199">
        <f t="shared" si="32"/>
        <v>0</v>
      </c>
      <c r="S122" s="199">
        <v>0</v>
      </c>
      <c r="T122" s="200">
        <f t="shared" si="33"/>
        <v>0</v>
      </c>
      <c r="AR122" s="22" t="s">
        <v>143</v>
      </c>
      <c r="AT122" s="22" t="s">
        <v>138</v>
      </c>
      <c r="AU122" s="22" t="s">
        <v>80</v>
      </c>
      <c r="AY122" s="22" t="s">
        <v>136</v>
      </c>
      <c r="BE122" s="201">
        <f t="shared" si="34"/>
        <v>0</v>
      </c>
      <c r="BF122" s="201">
        <f t="shared" si="35"/>
        <v>0</v>
      </c>
      <c r="BG122" s="201">
        <f t="shared" si="36"/>
        <v>0</v>
      </c>
      <c r="BH122" s="201">
        <f t="shared" si="37"/>
        <v>0</v>
      </c>
      <c r="BI122" s="201">
        <f t="shared" si="38"/>
        <v>0</v>
      </c>
      <c r="BJ122" s="22" t="s">
        <v>80</v>
      </c>
      <c r="BK122" s="201">
        <f t="shared" si="39"/>
        <v>0</v>
      </c>
      <c r="BL122" s="22" t="s">
        <v>143</v>
      </c>
      <c r="BM122" s="22" t="s">
        <v>621</v>
      </c>
    </row>
    <row r="123" spans="2:65" s="1" customFormat="1" ht="25.5" customHeight="1" x14ac:dyDescent="0.3">
      <c r="B123" s="39"/>
      <c r="C123" s="190" t="s">
        <v>72</v>
      </c>
      <c r="D123" s="190" t="s">
        <v>138</v>
      </c>
      <c r="E123" s="191" t="s">
        <v>622</v>
      </c>
      <c r="F123" s="192" t="s">
        <v>623</v>
      </c>
      <c r="G123" s="193" t="s">
        <v>197</v>
      </c>
      <c r="H123" s="194">
        <v>42</v>
      </c>
      <c r="I123" s="195"/>
      <c r="J123" s="196">
        <f t="shared" si="30"/>
        <v>0</v>
      </c>
      <c r="K123" s="192" t="s">
        <v>21</v>
      </c>
      <c r="L123" s="59"/>
      <c r="M123" s="197" t="s">
        <v>21</v>
      </c>
      <c r="N123" s="198" t="s">
        <v>43</v>
      </c>
      <c r="O123" s="40"/>
      <c r="P123" s="199">
        <f t="shared" si="31"/>
        <v>0</v>
      </c>
      <c r="Q123" s="199">
        <v>0</v>
      </c>
      <c r="R123" s="199">
        <f t="shared" si="32"/>
        <v>0</v>
      </c>
      <c r="S123" s="199">
        <v>0</v>
      </c>
      <c r="T123" s="200">
        <f t="shared" si="33"/>
        <v>0</v>
      </c>
      <c r="AR123" s="22" t="s">
        <v>143</v>
      </c>
      <c r="AT123" s="22" t="s">
        <v>138</v>
      </c>
      <c r="AU123" s="22" t="s">
        <v>80</v>
      </c>
      <c r="AY123" s="22" t="s">
        <v>136</v>
      </c>
      <c r="BE123" s="201">
        <f t="shared" si="34"/>
        <v>0</v>
      </c>
      <c r="BF123" s="201">
        <f t="shared" si="35"/>
        <v>0</v>
      </c>
      <c r="BG123" s="201">
        <f t="shared" si="36"/>
        <v>0</v>
      </c>
      <c r="BH123" s="201">
        <f t="shared" si="37"/>
        <v>0</v>
      </c>
      <c r="BI123" s="201">
        <f t="shared" si="38"/>
        <v>0</v>
      </c>
      <c r="BJ123" s="22" t="s">
        <v>80</v>
      </c>
      <c r="BK123" s="201">
        <f t="shared" si="39"/>
        <v>0</v>
      </c>
      <c r="BL123" s="22" t="s">
        <v>143</v>
      </c>
      <c r="BM123" s="22" t="s">
        <v>624</v>
      </c>
    </row>
    <row r="124" spans="2:65" s="1" customFormat="1" ht="25.5" customHeight="1" x14ac:dyDescent="0.3">
      <c r="B124" s="39"/>
      <c r="C124" s="190" t="s">
        <v>72</v>
      </c>
      <c r="D124" s="190" t="s">
        <v>138</v>
      </c>
      <c r="E124" s="191" t="s">
        <v>625</v>
      </c>
      <c r="F124" s="192" t="s">
        <v>626</v>
      </c>
      <c r="G124" s="193" t="s">
        <v>555</v>
      </c>
      <c r="H124" s="194">
        <v>1</v>
      </c>
      <c r="I124" s="195"/>
      <c r="J124" s="196">
        <f t="shared" si="30"/>
        <v>0</v>
      </c>
      <c r="K124" s="192" t="s">
        <v>21</v>
      </c>
      <c r="L124" s="59"/>
      <c r="M124" s="197" t="s">
        <v>21</v>
      </c>
      <c r="N124" s="198" t="s">
        <v>43</v>
      </c>
      <c r="O124" s="40"/>
      <c r="P124" s="199">
        <f t="shared" si="31"/>
        <v>0</v>
      </c>
      <c r="Q124" s="199">
        <v>0</v>
      </c>
      <c r="R124" s="199">
        <f t="shared" si="32"/>
        <v>0</v>
      </c>
      <c r="S124" s="199">
        <v>0</v>
      </c>
      <c r="T124" s="200">
        <f t="shared" si="33"/>
        <v>0</v>
      </c>
      <c r="AR124" s="22" t="s">
        <v>143</v>
      </c>
      <c r="AT124" s="22" t="s">
        <v>138</v>
      </c>
      <c r="AU124" s="22" t="s">
        <v>80</v>
      </c>
      <c r="AY124" s="22" t="s">
        <v>136</v>
      </c>
      <c r="BE124" s="201">
        <f t="shared" si="34"/>
        <v>0</v>
      </c>
      <c r="BF124" s="201">
        <f t="shared" si="35"/>
        <v>0</v>
      </c>
      <c r="BG124" s="201">
        <f t="shared" si="36"/>
        <v>0</v>
      </c>
      <c r="BH124" s="201">
        <f t="shared" si="37"/>
        <v>0</v>
      </c>
      <c r="BI124" s="201">
        <f t="shared" si="38"/>
        <v>0</v>
      </c>
      <c r="BJ124" s="22" t="s">
        <v>80</v>
      </c>
      <c r="BK124" s="201">
        <f t="shared" si="39"/>
        <v>0</v>
      </c>
      <c r="BL124" s="22" t="s">
        <v>143</v>
      </c>
      <c r="BM124" s="22" t="s">
        <v>627</v>
      </c>
    </row>
    <row r="125" spans="2:65" s="1" customFormat="1" ht="16.5" customHeight="1" x14ac:dyDescent="0.3">
      <c r="B125" s="39"/>
      <c r="C125" s="190" t="s">
        <v>72</v>
      </c>
      <c r="D125" s="190" t="s">
        <v>138</v>
      </c>
      <c r="E125" s="191" t="s">
        <v>628</v>
      </c>
      <c r="F125" s="192" t="s">
        <v>629</v>
      </c>
      <c r="G125" s="193" t="s">
        <v>555</v>
      </c>
      <c r="H125" s="194">
        <v>1</v>
      </c>
      <c r="I125" s="195"/>
      <c r="J125" s="196">
        <f t="shared" si="30"/>
        <v>0</v>
      </c>
      <c r="K125" s="192" t="s">
        <v>21</v>
      </c>
      <c r="L125" s="59"/>
      <c r="M125" s="197" t="s">
        <v>21</v>
      </c>
      <c r="N125" s="198" t="s">
        <v>43</v>
      </c>
      <c r="O125" s="40"/>
      <c r="P125" s="199">
        <f t="shared" si="31"/>
        <v>0</v>
      </c>
      <c r="Q125" s="199">
        <v>0</v>
      </c>
      <c r="R125" s="199">
        <f t="shared" si="32"/>
        <v>0</v>
      </c>
      <c r="S125" s="199">
        <v>0</v>
      </c>
      <c r="T125" s="200">
        <f t="shared" si="33"/>
        <v>0</v>
      </c>
      <c r="AR125" s="22" t="s">
        <v>143</v>
      </c>
      <c r="AT125" s="22" t="s">
        <v>138</v>
      </c>
      <c r="AU125" s="22" t="s">
        <v>80</v>
      </c>
      <c r="AY125" s="22" t="s">
        <v>136</v>
      </c>
      <c r="BE125" s="201">
        <f t="shared" si="34"/>
        <v>0</v>
      </c>
      <c r="BF125" s="201">
        <f t="shared" si="35"/>
        <v>0</v>
      </c>
      <c r="BG125" s="201">
        <f t="shared" si="36"/>
        <v>0</v>
      </c>
      <c r="BH125" s="201">
        <f t="shared" si="37"/>
        <v>0</v>
      </c>
      <c r="BI125" s="201">
        <f t="shared" si="38"/>
        <v>0</v>
      </c>
      <c r="BJ125" s="22" t="s">
        <v>80</v>
      </c>
      <c r="BK125" s="201">
        <f t="shared" si="39"/>
        <v>0</v>
      </c>
      <c r="BL125" s="22" t="s">
        <v>143</v>
      </c>
      <c r="BM125" s="22" t="s">
        <v>630</v>
      </c>
    </row>
    <row r="126" spans="2:65" s="1" customFormat="1" ht="16.5" customHeight="1" x14ac:dyDescent="0.3">
      <c r="B126" s="39"/>
      <c r="C126" s="190" t="s">
        <v>72</v>
      </c>
      <c r="D126" s="190" t="s">
        <v>138</v>
      </c>
      <c r="E126" s="191" t="s">
        <v>631</v>
      </c>
      <c r="F126" s="192" t="s">
        <v>632</v>
      </c>
      <c r="G126" s="193" t="s">
        <v>544</v>
      </c>
      <c r="H126" s="241"/>
      <c r="I126" s="195"/>
      <c r="J126" s="196">
        <f t="shared" si="30"/>
        <v>0</v>
      </c>
      <c r="K126" s="192" t="s">
        <v>21</v>
      </c>
      <c r="L126" s="59"/>
      <c r="M126" s="197" t="s">
        <v>21</v>
      </c>
      <c r="N126" s="242" t="s">
        <v>43</v>
      </c>
      <c r="O126" s="243"/>
      <c r="P126" s="244">
        <f t="shared" si="31"/>
        <v>0</v>
      </c>
      <c r="Q126" s="244">
        <v>0</v>
      </c>
      <c r="R126" s="244">
        <f t="shared" si="32"/>
        <v>0</v>
      </c>
      <c r="S126" s="244">
        <v>0</v>
      </c>
      <c r="T126" s="245">
        <f t="shared" si="33"/>
        <v>0</v>
      </c>
      <c r="AR126" s="22" t="s">
        <v>143</v>
      </c>
      <c r="AT126" s="22" t="s">
        <v>138</v>
      </c>
      <c r="AU126" s="22" t="s">
        <v>80</v>
      </c>
      <c r="AY126" s="22" t="s">
        <v>136</v>
      </c>
      <c r="BE126" s="201">
        <f t="shared" si="34"/>
        <v>0</v>
      </c>
      <c r="BF126" s="201">
        <f t="shared" si="35"/>
        <v>0</v>
      </c>
      <c r="BG126" s="201">
        <f t="shared" si="36"/>
        <v>0</v>
      </c>
      <c r="BH126" s="201">
        <f t="shared" si="37"/>
        <v>0</v>
      </c>
      <c r="BI126" s="201">
        <f t="shared" si="38"/>
        <v>0</v>
      </c>
      <c r="BJ126" s="22" t="s">
        <v>80</v>
      </c>
      <c r="BK126" s="201">
        <f t="shared" si="39"/>
        <v>0</v>
      </c>
      <c r="BL126" s="22" t="s">
        <v>143</v>
      </c>
      <c r="BM126" s="22" t="s">
        <v>633</v>
      </c>
    </row>
    <row r="127" spans="2:65" s="1" customFormat="1" ht="6.95" customHeight="1" x14ac:dyDescent="0.3">
      <c r="B127" s="54"/>
      <c r="C127" s="55"/>
      <c r="D127" s="55"/>
      <c r="E127" s="55"/>
      <c r="F127" s="55"/>
      <c r="G127" s="55"/>
      <c r="H127" s="55"/>
      <c r="I127" s="137"/>
      <c r="J127" s="55"/>
      <c r="K127" s="55"/>
      <c r="L127" s="59"/>
    </row>
  </sheetData>
  <sheetProtection algorithmName="SHA-512" hashValue="oDmpho0gVaRN+okMdZEozzEFcCZSpEN5S9U9Vb2d5jR1R+EC74uHiPf/D98rXThBcqRT/mR9Dzw0HCg3hQpaiQ==" saltValue="TdJ12cpO1A2zbl/9Be4s9e/5x7dmusrTOSlz//U2Guww+ZThkgZ4kYdY5Wc7X6c8HIfKCPUidF70JAYMaJmWAQ==" spinCount="100000" sheet="1" objects="1" scenarios="1" formatColumns="0" formatRows="0" autoFilter="0"/>
  <autoFilter ref="C80:K126"/>
  <mergeCells count="10">
    <mergeCell ref="J51:J52"/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 x14ac:dyDescent="0.3"/>
  <cols>
    <col min="1" max="1" width="8.33203125" style="246" customWidth="1"/>
    <col min="2" max="2" width="1.6640625" style="246" customWidth="1"/>
    <col min="3" max="4" width="5" style="246" customWidth="1"/>
    <col min="5" max="5" width="11.6640625" style="246" customWidth="1"/>
    <col min="6" max="6" width="9.1640625" style="246" customWidth="1"/>
    <col min="7" max="7" width="5" style="246" customWidth="1"/>
    <col min="8" max="8" width="77.83203125" style="246" customWidth="1"/>
    <col min="9" max="10" width="20" style="246" customWidth="1"/>
    <col min="11" max="11" width="1.6640625" style="246" customWidth="1"/>
  </cols>
  <sheetData>
    <row r="1" spans="2:11" ht="37.5" customHeight="1" x14ac:dyDescent="0.3"/>
    <row r="2" spans="2:11" ht="7.5" customHeight="1" x14ac:dyDescent="0.3">
      <c r="B2" s="247"/>
      <c r="C2" s="248"/>
      <c r="D2" s="248"/>
      <c r="E2" s="248"/>
      <c r="F2" s="248"/>
      <c r="G2" s="248"/>
      <c r="H2" s="248"/>
      <c r="I2" s="248"/>
      <c r="J2" s="248"/>
      <c r="K2" s="249"/>
    </row>
    <row r="3" spans="2:11" s="13" customFormat="1" ht="45" customHeight="1" x14ac:dyDescent="0.3">
      <c r="B3" s="250"/>
      <c r="C3" s="372" t="s">
        <v>634</v>
      </c>
      <c r="D3" s="372"/>
      <c r="E3" s="372"/>
      <c r="F3" s="372"/>
      <c r="G3" s="372"/>
      <c r="H3" s="372"/>
      <c r="I3" s="372"/>
      <c r="J3" s="372"/>
      <c r="K3" s="251"/>
    </row>
    <row r="4" spans="2:11" ht="25.5" customHeight="1" x14ac:dyDescent="0.3">
      <c r="B4" s="252"/>
      <c r="C4" s="373" t="s">
        <v>635</v>
      </c>
      <c r="D4" s="373"/>
      <c r="E4" s="373"/>
      <c r="F4" s="373"/>
      <c r="G4" s="373"/>
      <c r="H4" s="373"/>
      <c r="I4" s="373"/>
      <c r="J4" s="373"/>
      <c r="K4" s="253"/>
    </row>
    <row r="5" spans="2:11" ht="5.25" customHeight="1" x14ac:dyDescent="0.3">
      <c r="B5" s="252"/>
      <c r="C5" s="254"/>
      <c r="D5" s="254"/>
      <c r="E5" s="254"/>
      <c r="F5" s="254"/>
      <c r="G5" s="254"/>
      <c r="H5" s="254"/>
      <c r="I5" s="254"/>
      <c r="J5" s="254"/>
      <c r="K5" s="253"/>
    </row>
    <row r="6" spans="2:11" ht="15" customHeight="1" x14ac:dyDescent="0.3">
      <c r="B6" s="252"/>
      <c r="C6" s="371" t="s">
        <v>636</v>
      </c>
      <c r="D6" s="371"/>
      <c r="E6" s="371"/>
      <c r="F6" s="371"/>
      <c r="G6" s="371"/>
      <c r="H6" s="371"/>
      <c r="I6" s="371"/>
      <c r="J6" s="371"/>
      <c r="K6" s="253"/>
    </row>
    <row r="7" spans="2:11" ht="15" customHeight="1" x14ac:dyDescent="0.3">
      <c r="B7" s="256"/>
      <c r="C7" s="371" t="s">
        <v>637</v>
      </c>
      <c r="D7" s="371"/>
      <c r="E7" s="371"/>
      <c r="F7" s="371"/>
      <c r="G7" s="371"/>
      <c r="H7" s="371"/>
      <c r="I7" s="371"/>
      <c r="J7" s="371"/>
      <c r="K7" s="253"/>
    </row>
    <row r="8" spans="2:11" ht="12.75" customHeight="1" x14ac:dyDescent="0.3">
      <c r="B8" s="256"/>
      <c r="C8" s="255"/>
      <c r="D8" s="255"/>
      <c r="E8" s="255"/>
      <c r="F8" s="255"/>
      <c r="G8" s="255"/>
      <c r="H8" s="255"/>
      <c r="I8" s="255"/>
      <c r="J8" s="255"/>
      <c r="K8" s="253"/>
    </row>
    <row r="9" spans="2:11" ht="15" customHeight="1" x14ac:dyDescent="0.3">
      <c r="B9" s="256"/>
      <c r="C9" s="371" t="s">
        <v>638</v>
      </c>
      <c r="D9" s="371"/>
      <c r="E9" s="371"/>
      <c r="F9" s="371"/>
      <c r="G9" s="371"/>
      <c r="H9" s="371"/>
      <c r="I9" s="371"/>
      <c r="J9" s="371"/>
      <c r="K9" s="253"/>
    </row>
    <row r="10" spans="2:11" ht="15" customHeight="1" x14ac:dyDescent="0.3">
      <c r="B10" s="256"/>
      <c r="C10" s="255"/>
      <c r="D10" s="371" t="s">
        <v>639</v>
      </c>
      <c r="E10" s="371"/>
      <c r="F10" s="371"/>
      <c r="G10" s="371"/>
      <c r="H10" s="371"/>
      <c r="I10" s="371"/>
      <c r="J10" s="371"/>
      <c r="K10" s="253"/>
    </row>
    <row r="11" spans="2:11" ht="15" customHeight="1" x14ac:dyDescent="0.3">
      <c r="B11" s="256"/>
      <c r="C11" s="257"/>
      <c r="D11" s="371" t="s">
        <v>640</v>
      </c>
      <c r="E11" s="371"/>
      <c r="F11" s="371"/>
      <c r="G11" s="371"/>
      <c r="H11" s="371"/>
      <c r="I11" s="371"/>
      <c r="J11" s="371"/>
      <c r="K11" s="253"/>
    </row>
    <row r="12" spans="2:11" ht="12.75" customHeight="1" x14ac:dyDescent="0.3">
      <c r="B12" s="256"/>
      <c r="C12" s="257"/>
      <c r="D12" s="257"/>
      <c r="E12" s="257"/>
      <c r="F12" s="257"/>
      <c r="G12" s="257"/>
      <c r="H12" s="257"/>
      <c r="I12" s="257"/>
      <c r="J12" s="257"/>
      <c r="K12" s="253"/>
    </row>
    <row r="13" spans="2:11" ht="15" customHeight="1" x14ac:dyDescent="0.3">
      <c r="B13" s="256"/>
      <c r="C13" s="257"/>
      <c r="D13" s="371" t="s">
        <v>641</v>
      </c>
      <c r="E13" s="371"/>
      <c r="F13" s="371"/>
      <c r="G13" s="371"/>
      <c r="H13" s="371"/>
      <c r="I13" s="371"/>
      <c r="J13" s="371"/>
      <c r="K13" s="253"/>
    </row>
    <row r="14" spans="2:11" ht="15" customHeight="1" x14ac:dyDescent="0.3">
      <c r="B14" s="256"/>
      <c r="C14" s="257"/>
      <c r="D14" s="371" t="s">
        <v>642</v>
      </c>
      <c r="E14" s="371"/>
      <c r="F14" s="371"/>
      <c r="G14" s="371"/>
      <c r="H14" s="371"/>
      <c r="I14" s="371"/>
      <c r="J14" s="371"/>
      <c r="K14" s="253"/>
    </row>
    <row r="15" spans="2:11" ht="15" customHeight="1" x14ac:dyDescent="0.3">
      <c r="B15" s="256"/>
      <c r="C15" s="257"/>
      <c r="D15" s="371" t="s">
        <v>643</v>
      </c>
      <c r="E15" s="371"/>
      <c r="F15" s="371"/>
      <c r="G15" s="371"/>
      <c r="H15" s="371"/>
      <c r="I15" s="371"/>
      <c r="J15" s="371"/>
      <c r="K15" s="253"/>
    </row>
    <row r="16" spans="2:11" ht="15" customHeight="1" x14ac:dyDescent="0.3">
      <c r="B16" s="256"/>
      <c r="C16" s="257"/>
      <c r="D16" s="257"/>
      <c r="E16" s="258" t="s">
        <v>79</v>
      </c>
      <c r="F16" s="371" t="s">
        <v>644</v>
      </c>
      <c r="G16" s="371"/>
      <c r="H16" s="371"/>
      <c r="I16" s="371"/>
      <c r="J16" s="371"/>
      <c r="K16" s="253"/>
    </row>
    <row r="17" spans="2:11" ht="15" customHeight="1" x14ac:dyDescent="0.3">
      <c r="B17" s="256"/>
      <c r="C17" s="257"/>
      <c r="D17" s="257"/>
      <c r="E17" s="258" t="s">
        <v>645</v>
      </c>
      <c r="F17" s="371" t="s">
        <v>646</v>
      </c>
      <c r="G17" s="371"/>
      <c r="H17" s="371"/>
      <c r="I17" s="371"/>
      <c r="J17" s="371"/>
      <c r="K17" s="253"/>
    </row>
    <row r="18" spans="2:11" ht="15" customHeight="1" x14ac:dyDescent="0.3">
      <c r="B18" s="256"/>
      <c r="C18" s="257"/>
      <c r="D18" s="257"/>
      <c r="E18" s="258" t="s">
        <v>647</v>
      </c>
      <c r="F18" s="371" t="s">
        <v>648</v>
      </c>
      <c r="G18" s="371"/>
      <c r="H18" s="371"/>
      <c r="I18" s="371"/>
      <c r="J18" s="371"/>
      <c r="K18" s="253"/>
    </row>
    <row r="19" spans="2:11" ht="15" customHeight="1" x14ac:dyDescent="0.3">
      <c r="B19" s="256"/>
      <c r="C19" s="257"/>
      <c r="D19" s="257"/>
      <c r="E19" s="258" t="s">
        <v>649</v>
      </c>
      <c r="F19" s="371" t="s">
        <v>650</v>
      </c>
      <c r="G19" s="371"/>
      <c r="H19" s="371"/>
      <c r="I19" s="371"/>
      <c r="J19" s="371"/>
      <c r="K19" s="253"/>
    </row>
    <row r="20" spans="2:11" ht="15" customHeight="1" x14ac:dyDescent="0.3">
      <c r="B20" s="256"/>
      <c r="C20" s="257"/>
      <c r="D20" s="257"/>
      <c r="E20" s="258" t="s">
        <v>651</v>
      </c>
      <c r="F20" s="371" t="s">
        <v>652</v>
      </c>
      <c r="G20" s="371"/>
      <c r="H20" s="371"/>
      <c r="I20" s="371"/>
      <c r="J20" s="371"/>
      <c r="K20" s="253"/>
    </row>
    <row r="21" spans="2:11" ht="15" customHeight="1" x14ac:dyDescent="0.3">
      <c r="B21" s="256"/>
      <c r="C21" s="257"/>
      <c r="D21" s="257"/>
      <c r="E21" s="258" t="s">
        <v>653</v>
      </c>
      <c r="F21" s="371" t="s">
        <v>654</v>
      </c>
      <c r="G21" s="371"/>
      <c r="H21" s="371"/>
      <c r="I21" s="371"/>
      <c r="J21" s="371"/>
      <c r="K21" s="253"/>
    </row>
    <row r="22" spans="2:11" ht="12.75" customHeight="1" x14ac:dyDescent="0.3">
      <c r="B22" s="256"/>
      <c r="C22" s="257"/>
      <c r="D22" s="257"/>
      <c r="E22" s="257"/>
      <c r="F22" s="257"/>
      <c r="G22" s="257"/>
      <c r="H22" s="257"/>
      <c r="I22" s="257"/>
      <c r="J22" s="257"/>
      <c r="K22" s="253"/>
    </row>
    <row r="23" spans="2:11" ht="15" customHeight="1" x14ac:dyDescent="0.3">
      <c r="B23" s="256"/>
      <c r="C23" s="371" t="s">
        <v>655</v>
      </c>
      <c r="D23" s="371"/>
      <c r="E23" s="371"/>
      <c r="F23" s="371"/>
      <c r="G23" s="371"/>
      <c r="H23" s="371"/>
      <c r="I23" s="371"/>
      <c r="J23" s="371"/>
      <c r="K23" s="253"/>
    </row>
    <row r="24" spans="2:11" ht="15" customHeight="1" x14ac:dyDescent="0.3">
      <c r="B24" s="256"/>
      <c r="C24" s="371" t="s">
        <v>656</v>
      </c>
      <c r="D24" s="371"/>
      <c r="E24" s="371"/>
      <c r="F24" s="371"/>
      <c r="G24" s="371"/>
      <c r="H24" s="371"/>
      <c r="I24" s="371"/>
      <c r="J24" s="371"/>
      <c r="K24" s="253"/>
    </row>
    <row r="25" spans="2:11" ht="15" customHeight="1" x14ac:dyDescent="0.3">
      <c r="B25" s="256"/>
      <c r="C25" s="255"/>
      <c r="D25" s="371" t="s">
        <v>657</v>
      </c>
      <c r="E25" s="371"/>
      <c r="F25" s="371"/>
      <c r="G25" s="371"/>
      <c r="H25" s="371"/>
      <c r="I25" s="371"/>
      <c r="J25" s="371"/>
      <c r="K25" s="253"/>
    </row>
    <row r="26" spans="2:11" ht="15" customHeight="1" x14ac:dyDescent="0.3">
      <c r="B26" s="256"/>
      <c r="C26" s="257"/>
      <c r="D26" s="371" t="s">
        <v>658</v>
      </c>
      <c r="E26" s="371"/>
      <c r="F26" s="371"/>
      <c r="G26" s="371"/>
      <c r="H26" s="371"/>
      <c r="I26" s="371"/>
      <c r="J26" s="371"/>
      <c r="K26" s="253"/>
    </row>
    <row r="27" spans="2:11" ht="12.75" customHeight="1" x14ac:dyDescent="0.3">
      <c r="B27" s="256"/>
      <c r="C27" s="257"/>
      <c r="D27" s="257"/>
      <c r="E27" s="257"/>
      <c r="F27" s="257"/>
      <c r="G27" s="257"/>
      <c r="H27" s="257"/>
      <c r="I27" s="257"/>
      <c r="J27" s="257"/>
      <c r="K27" s="253"/>
    </row>
    <row r="28" spans="2:11" ht="15" customHeight="1" x14ac:dyDescent="0.3">
      <c r="B28" s="256"/>
      <c r="C28" s="257"/>
      <c r="D28" s="371" t="s">
        <v>659</v>
      </c>
      <c r="E28" s="371"/>
      <c r="F28" s="371"/>
      <c r="G28" s="371"/>
      <c r="H28" s="371"/>
      <c r="I28" s="371"/>
      <c r="J28" s="371"/>
      <c r="K28" s="253"/>
    </row>
    <row r="29" spans="2:11" ht="15" customHeight="1" x14ac:dyDescent="0.3">
      <c r="B29" s="256"/>
      <c r="C29" s="257"/>
      <c r="D29" s="371" t="s">
        <v>660</v>
      </c>
      <c r="E29" s="371"/>
      <c r="F29" s="371"/>
      <c r="G29" s="371"/>
      <c r="H29" s="371"/>
      <c r="I29" s="371"/>
      <c r="J29" s="371"/>
      <c r="K29" s="253"/>
    </row>
    <row r="30" spans="2:11" ht="12.75" customHeight="1" x14ac:dyDescent="0.3">
      <c r="B30" s="256"/>
      <c r="C30" s="257"/>
      <c r="D30" s="257"/>
      <c r="E30" s="257"/>
      <c r="F30" s="257"/>
      <c r="G30" s="257"/>
      <c r="H30" s="257"/>
      <c r="I30" s="257"/>
      <c r="J30" s="257"/>
      <c r="K30" s="253"/>
    </row>
    <row r="31" spans="2:11" ht="15" customHeight="1" x14ac:dyDescent="0.3">
      <c r="B31" s="256"/>
      <c r="C31" s="257"/>
      <c r="D31" s="371" t="s">
        <v>661</v>
      </c>
      <c r="E31" s="371"/>
      <c r="F31" s="371"/>
      <c r="G31" s="371"/>
      <c r="H31" s="371"/>
      <c r="I31" s="371"/>
      <c r="J31" s="371"/>
      <c r="K31" s="253"/>
    </row>
    <row r="32" spans="2:11" ht="15" customHeight="1" x14ac:dyDescent="0.3">
      <c r="B32" s="256"/>
      <c r="C32" s="257"/>
      <c r="D32" s="371" t="s">
        <v>662</v>
      </c>
      <c r="E32" s="371"/>
      <c r="F32" s="371"/>
      <c r="G32" s="371"/>
      <c r="H32" s="371"/>
      <c r="I32" s="371"/>
      <c r="J32" s="371"/>
      <c r="K32" s="253"/>
    </row>
    <row r="33" spans="2:11" ht="15" customHeight="1" x14ac:dyDescent="0.3">
      <c r="B33" s="256"/>
      <c r="C33" s="257"/>
      <c r="D33" s="371" t="s">
        <v>663</v>
      </c>
      <c r="E33" s="371"/>
      <c r="F33" s="371"/>
      <c r="G33" s="371"/>
      <c r="H33" s="371"/>
      <c r="I33" s="371"/>
      <c r="J33" s="371"/>
      <c r="K33" s="253"/>
    </row>
    <row r="34" spans="2:11" ht="15" customHeight="1" x14ac:dyDescent="0.3">
      <c r="B34" s="256"/>
      <c r="C34" s="257"/>
      <c r="D34" s="255"/>
      <c r="E34" s="259" t="s">
        <v>121</v>
      </c>
      <c r="F34" s="255"/>
      <c r="G34" s="371" t="s">
        <v>664</v>
      </c>
      <c r="H34" s="371"/>
      <c r="I34" s="371"/>
      <c r="J34" s="371"/>
      <c r="K34" s="253"/>
    </row>
    <row r="35" spans="2:11" ht="30.75" customHeight="1" x14ac:dyDescent="0.3">
      <c r="B35" s="256"/>
      <c r="C35" s="257"/>
      <c r="D35" s="255"/>
      <c r="E35" s="259" t="s">
        <v>665</v>
      </c>
      <c r="F35" s="255"/>
      <c r="G35" s="371" t="s">
        <v>666</v>
      </c>
      <c r="H35" s="371"/>
      <c r="I35" s="371"/>
      <c r="J35" s="371"/>
      <c r="K35" s="253"/>
    </row>
    <row r="36" spans="2:11" ht="15" customHeight="1" x14ac:dyDescent="0.3">
      <c r="B36" s="256"/>
      <c r="C36" s="257"/>
      <c r="D36" s="255"/>
      <c r="E36" s="259" t="s">
        <v>53</v>
      </c>
      <c r="F36" s="255"/>
      <c r="G36" s="371" t="s">
        <v>667</v>
      </c>
      <c r="H36" s="371"/>
      <c r="I36" s="371"/>
      <c r="J36" s="371"/>
      <c r="K36" s="253"/>
    </row>
    <row r="37" spans="2:11" ht="15" customHeight="1" x14ac:dyDescent="0.3">
      <c r="B37" s="256"/>
      <c r="C37" s="257"/>
      <c r="D37" s="255"/>
      <c r="E37" s="259" t="s">
        <v>122</v>
      </c>
      <c r="F37" s="255"/>
      <c r="G37" s="371" t="s">
        <v>668</v>
      </c>
      <c r="H37" s="371"/>
      <c r="I37" s="371"/>
      <c r="J37" s="371"/>
      <c r="K37" s="253"/>
    </row>
    <row r="38" spans="2:11" ht="15" customHeight="1" x14ac:dyDescent="0.3">
      <c r="B38" s="256"/>
      <c r="C38" s="257"/>
      <c r="D38" s="255"/>
      <c r="E38" s="259" t="s">
        <v>123</v>
      </c>
      <c r="F38" s="255"/>
      <c r="G38" s="371" t="s">
        <v>669</v>
      </c>
      <c r="H38" s="371"/>
      <c r="I38" s="371"/>
      <c r="J38" s="371"/>
      <c r="K38" s="253"/>
    </row>
    <row r="39" spans="2:11" ht="15" customHeight="1" x14ac:dyDescent="0.3">
      <c r="B39" s="256"/>
      <c r="C39" s="257"/>
      <c r="D39" s="255"/>
      <c r="E39" s="259" t="s">
        <v>124</v>
      </c>
      <c r="F39" s="255"/>
      <c r="G39" s="371" t="s">
        <v>670</v>
      </c>
      <c r="H39" s="371"/>
      <c r="I39" s="371"/>
      <c r="J39" s="371"/>
      <c r="K39" s="253"/>
    </row>
    <row r="40" spans="2:11" ht="15" customHeight="1" x14ac:dyDescent="0.3">
      <c r="B40" s="256"/>
      <c r="C40" s="257"/>
      <c r="D40" s="255"/>
      <c r="E40" s="259" t="s">
        <v>671</v>
      </c>
      <c r="F40" s="255"/>
      <c r="G40" s="371" t="s">
        <v>672</v>
      </c>
      <c r="H40" s="371"/>
      <c r="I40" s="371"/>
      <c r="J40" s="371"/>
      <c r="K40" s="253"/>
    </row>
    <row r="41" spans="2:11" ht="15" customHeight="1" x14ac:dyDescent="0.3">
      <c r="B41" s="256"/>
      <c r="C41" s="257"/>
      <c r="D41" s="255"/>
      <c r="E41" s="259"/>
      <c r="F41" s="255"/>
      <c r="G41" s="371" t="s">
        <v>673</v>
      </c>
      <c r="H41" s="371"/>
      <c r="I41" s="371"/>
      <c r="J41" s="371"/>
      <c r="K41" s="253"/>
    </row>
    <row r="42" spans="2:11" ht="15" customHeight="1" x14ac:dyDescent="0.3">
      <c r="B42" s="256"/>
      <c r="C42" s="257"/>
      <c r="D42" s="255"/>
      <c r="E42" s="259" t="s">
        <v>674</v>
      </c>
      <c r="F42" s="255"/>
      <c r="G42" s="371" t="s">
        <v>675</v>
      </c>
      <c r="H42" s="371"/>
      <c r="I42" s="371"/>
      <c r="J42" s="371"/>
      <c r="K42" s="253"/>
    </row>
    <row r="43" spans="2:11" ht="15" customHeight="1" x14ac:dyDescent="0.3">
      <c r="B43" s="256"/>
      <c r="C43" s="257"/>
      <c r="D43" s="255"/>
      <c r="E43" s="259" t="s">
        <v>126</v>
      </c>
      <c r="F43" s="255"/>
      <c r="G43" s="371" t="s">
        <v>676</v>
      </c>
      <c r="H43" s="371"/>
      <c r="I43" s="371"/>
      <c r="J43" s="371"/>
      <c r="K43" s="253"/>
    </row>
    <row r="44" spans="2:11" ht="12.75" customHeight="1" x14ac:dyDescent="0.3">
      <c r="B44" s="256"/>
      <c r="C44" s="257"/>
      <c r="D44" s="255"/>
      <c r="E44" s="255"/>
      <c r="F44" s="255"/>
      <c r="G44" s="255"/>
      <c r="H44" s="255"/>
      <c r="I44" s="255"/>
      <c r="J44" s="255"/>
      <c r="K44" s="253"/>
    </row>
    <row r="45" spans="2:11" ht="15" customHeight="1" x14ac:dyDescent="0.3">
      <c r="B45" s="256"/>
      <c r="C45" s="257"/>
      <c r="D45" s="371" t="s">
        <v>677</v>
      </c>
      <c r="E45" s="371"/>
      <c r="F45" s="371"/>
      <c r="G45" s="371"/>
      <c r="H45" s="371"/>
      <c r="I45" s="371"/>
      <c r="J45" s="371"/>
      <c r="K45" s="253"/>
    </row>
    <row r="46" spans="2:11" ht="15" customHeight="1" x14ac:dyDescent="0.3">
      <c r="B46" s="256"/>
      <c r="C46" s="257"/>
      <c r="D46" s="257"/>
      <c r="E46" s="371" t="s">
        <v>678</v>
      </c>
      <c r="F46" s="371"/>
      <c r="G46" s="371"/>
      <c r="H46" s="371"/>
      <c r="I46" s="371"/>
      <c r="J46" s="371"/>
      <c r="K46" s="253"/>
    </row>
    <row r="47" spans="2:11" ht="15" customHeight="1" x14ac:dyDescent="0.3">
      <c r="B47" s="256"/>
      <c r="C47" s="257"/>
      <c r="D47" s="257"/>
      <c r="E47" s="371" t="s">
        <v>679</v>
      </c>
      <c r="F47" s="371"/>
      <c r="G47" s="371"/>
      <c r="H47" s="371"/>
      <c r="I47" s="371"/>
      <c r="J47" s="371"/>
      <c r="K47" s="253"/>
    </row>
    <row r="48" spans="2:11" ht="15" customHeight="1" x14ac:dyDescent="0.3">
      <c r="B48" s="256"/>
      <c r="C48" s="257"/>
      <c r="D48" s="257"/>
      <c r="E48" s="371" t="s">
        <v>680</v>
      </c>
      <c r="F48" s="371"/>
      <c r="G48" s="371"/>
      <c r="H48" s="371"/>
      <c r="I48" s="371"/>
      <c r="J48" s="371"/>
      <c r="K48" s="253"/>
    </row>
    <row r="49" spans="2:11" ht="15" customHeight="1" x14ac:dyDescent="0.3">
      <c r="B49" s="256"/>
      <c r="C49" s="257"/>
      <c r="D49" s="371" t="s">
        <v>681</v>
      </c>
      <c r="E49" s="371"/>
      <c r="F49" s="371"/>
      <c r="G49" s="371"/>
      <c r="H49" s="371"/>
      <c r="I49" s="371"/>
      <c r="J49" s="371"/>
      <c r="K49" s="253"/>
    </row>
    <row r="50" spans="2:11" ht="25.5" customHeight="1" x14ac:dyDescent="0.3">
      <c r="B50" s="252"/>
      <c r="C50" s="373" t="s">
        <v>682</v>
      </c>
      <c r="D50" s="373"/>
      <c r="E50" s="373"/>
      <c r="F50" s="373"/>
      <c r="G50" s="373"/>
      <c r="H50" s="373"/>
      <c r="I50" s="373"/>
      <c r="J50" s="373"/>
      <c r="K50" s="253"/>
    </row>
    <row r="51" spans="2:11" ht="5.25" customHeight="1" x14ac:dyDescent="0.3">
      <c r="B51" s="252"/>
      <c r="C51" s="254"/>
      <c r="D51" s="254"/>
      <c r="E51" s="254"/>
      <c r="F51" s="254"/>
      <c r="G51" s="254"/>
      <c r="H51" s="254"/>
      <c r="I51" s="254"/>
      <c r="J51" s="254"/>
      <c r="K51" s="253"/>
    </row>
    <row r="52" spans="2:11" ht="15" customHeight="1" x14ac:dyDescent="0.3">
      <c r="B52" s="252"/>
      <c r="C52" s="371" t="s">
        <v>683</v>
      </c>
      <c r="D52" s="371"/>
      <c r="E52" s="371"/>
      <c r="F52" s="371"/>
      <c r="G52" s="371"/>
      <c r="H52" s="371"/>
      <c r="I52" s="371"/>
      <c r="J52" s="371"/>
      <c r="K52" s="253"/>
    </row>
    <row r="53" spans="2:11" ht="15" customHeight="1" x14ac:dyDescent="0.3">
      <c r="B53" s="252"/>
      <c r="C53" s="371" t="s">
        <v>684</v>
      </c>
      <c r="D53" s="371"/>
      <c r="E53" s="371"/>
      <c r="F53" s="371"/>
      <c r="G53" s="371"/>
      <c r="H53" s="371"/>
      <c r="I53" s="371"/>
      <c r="J53" s="371"/>
      <c r="K53" s="253"/>
    </row>
    <row r="54" spans="2:11" ht="12.75" customHeight="1" x14ac:dyDescent="0.3">
      <c r="B54" s="252"/>
      <c r="C54" s="255"/>
      <c r="D54" s="255"/>
      <c r="E54" s="255"/>
      <c r="F54" s="255"/>
      <c r="G54" s="255"/>
      <c r="H54" s="255"/>
      <c r="I54" s="255"/>
      <c r="J54" s="255"/>
      <c r="K54" s="253"/>
    </row>
    <row r="55" spans="2:11" ht="15" customHeight="1" x14ac:dyDescent="0.3">
      <c r="B55" s="252"/>
      <c r="C55" s="371" t="s">
        <v>685</v>
      </c>
      <c r="D55" s="371"/>
      <c r="E55" s="371"/>
      <c r="F55" s="371"/>
      <c r="G55" s="371"/>
      <c r="H55" s="371"/>
      <c r="I55" s="371"/>
      <c r="J55" s="371"/>
      <c r="K55" s="253"/>
    </row>
    <row r="56" spans="2:11" ht="15" customHeight="1" x14ac:dyDescent="0.3">
      <c r="B56" s="252"/>
      <c r="C56" s="257"/>
      <c r="D56" s="371" t="s">
        <v>686</v>
      </c>
      <c r="E56" s="371"/>
      <c r="F56" s="371"/>
      <c r="G56" s="371"/>
      <c r="H56" s="371"/>
      <c r="I56" s="371"/>
      <c r="J56" s="371"/>
      <c r="K56" s="253"/>
    </row>
    <row r="57" spans="2:11" ht="15" customHeight="1" x14ac:dyDescent="0.3">
      <c r="B57" s="252"/>
      <c r="C57" s="257"/>
      <c r="D57" s="371" t="s">
        <v>687</v>
      </c>
      <c r="E57" s="371"/>
      <c r="F57" s="371"/>
      <c r="G57" s="371"/>
      <c r="H57" s="371"/>
      <c r="I57" s="371"/>
      <c r="J57" s="371"/>
      <c r="K57" s="253"/>
    </row>
    <row r="58" spans="2:11" ht="15" customHeight="1" x14ac:dyDescent="0.3">
      <c r="B58" s="252"/>
      <c r="C58" s="257"/>
      <c r="D58" s="371" t="s">
        <v>688</v>
      </c>
      <c r="E58" s="371"/>
      <c r="F58" s="371"/>
      <c r="G58" s="371"/>
      <c r="H58" s="371"/>
      <c r="I58" s="371"/>
      <c r="J58" s="371"/>
      <c r="K58" s="253"/>
    </row>
    <row r="59" spans="2:11" ht="15" customHeight="1" x14ac:dyDescent="0.3">
      <c r="B59" s="252"/>
      <c r="C59" s="257"/>
      <c r="D59" s="371" t="s">
        <v>689</v>
      </c>
      <c r="E59" s="371"/>
      <c r="F59" s="371"/>
      <c r="G59" s="371"/>
      <c r="H59" s="371"/>
      <c r="I59" s="371"/>
      <c r="J59" s="371"/>
      <c r="K59" s="253"/>
    </row>
    <row r="60" spans="2:11" ht="15" customHeight="1" x14ac:dyDescent="0.3">
      <c r="B60" s="252"/>
      <c r="C60" s="257"/>
      <c r="D60" s="375" t="s">
        <v>690</v>
      </c>
      <c r="E60" s="375"/>
      <c r="F60" s="375"/>
      <c r="G60" s="375"/>
      <c r="H60" s="375"/>
      <c r="I60" s="375"/>
      <c r="J60" s="375"/>
      <c r="K60" s="253"/>
    </row>
    <row r="61" spans="2:11" ht="15" customHeight="1" x14ac:dyDescent="0.3">
      <c r="B61" s="252"/>
      <c r="C61" s="257"/>
      <c r="D61" s="371" t="s">
        <v>691</v>
      </c>
      <c r="E61" s="371"/>
      <c r="F61" s="371"/>
      <c r="G61" s="371"/>
      <c r="H61" s="371"/>
      <c r="I61" s="371"/>
      <c r="J61" s="371"/>
      <c r="K61" s="253"/>
    </row>
    <row r="62" spans="2:11" ht="12.75" customHeight="1" x14ac:dyDescent="0.3">
      <c r="B62" s="252"/>
      <c r="C62" s="257"/>
      <c r="D62" s="257"/>
      <c r="E62" s="260"/>
      <c r="F62" s="257"/>
      <c r="G62" s="257"/>
      <c r="H62" s="257"/>
      <c r="I62" s="257"/>
      <c r="J62" s="257"/>
      <c r="K62" s="253"/>
    </row>
    <row r="63" spans="2:11" ht="15" customHeight="1" x14ac:dyDescent="0.3">
      <c r="B63" s="252"/>
      <c r="C63" s="257"/>
      <c r="D63" s="371" t="s">
        <v>692</v>
      </c>
      <c r="E63" s="371"/>
      <c r="F63" s="371"/>
      <c r="G63" s="371"/>
      <c r="H63" s="371"/>
      <c r="I63" s="371"/>
      <c r="J63" s="371"/>
      <c r="K63" s="253"/>
    </row>
    <row r="64" spans="2:11" ht="15" customHeight="1" x14ac:dyDescent="0.3">
      <c r="B64" s="252"/>
      <c r="C64" s="257"/>
      <c r="D64" s="375" t="s">
        <v>693</v>
      </c>
      <c r="E64" s="375"/>
      <c r="F64" s="375"/>
      <c r="G64" s="375"/>
      <c r="H64" s="375"/>
      <c r="I64" s="375"/>
      <c r="J64" s="375"/>
      <c r="K64" s="253"/>
    </row>
    <row r="65" spans="2:11" ht="15" customHeight="1" x14ac:dyDescent="0.3">
      <c r="B65" s="252"/>
      <c r="C65" s="257"/>
      <c r="D65" s="371" t="s">
        <v>694</v>
      </c>
      <c r="E65" s="371"/>
      <c r="F65" s="371"/>
      <c r="G65" s="371"/>
      <c r="H65" s="371"/>
      <c r="I65" s="371"/>
      <c r="J65" s="371"/>
      <c r="K65" s="253"/>
    </row>
    <row r="66" spans="2:11" ht="15" customHeight="1" x14ac:dyDescent="0.3">
      <c r="B66" s="252"/>
      <c r="C66" s="257"/>
      <c r="D66" s="371" t="s">
        <v>695</v>
      </c>
      <c r="E66" s="371"/>
      <c r="F66" s="371"/>
      <c r="G66" s="371"/>
      <c r="H66" s="371"/>
      <c r="I66" s="371"/>
      <c r="J66" s="371"/>
      <c r="K66" s="253"/>
    </row>
    <row r="67" spans="2:11" ht="15" customHeight="1" x14ac:dyDescent="0.3">
      <c r="B67" s="252"/>
      <c r="C67" s="257"/>
      <c r="D67" s="371" t="s">
        <v>696</v>
      </c>
      <c r="E67" s="371"/>
      <c r="F67" s="371"/>
      <c r="G67" s="371"/>
      <c r="H67" s="371"/>
      <c r="I67" s="371"/>
      <c r="J67" s="371"/>
      <c r="K67" s="253"/>
    </row>
    <row r="68" spans="2:11" ht="15" customHeight="1" x14ac:dyDescent="0.3">
      <c r="B68" s="252"/>
      <c r="C68" s="257"/>
      <c r="D68" s="371" t="s">
        <v>697</v>
      </c>
      <c r="E68" s="371"/>
      <c r="F68" s="371"/>
      <c r="G68" s="371"/>
      <c r="H68" s="371"/>
      <c r="I68" s="371"/>
      <c r="J68" s="371"/>
      <c r="K68" s="253"/>
    </row>
    <row r="69" spans="2:11" ht="12.75" customHeight="1" x14ac:dyDescent="0.3">
      <c r="B69" s="261"/>
      <c r="C69" s="262"/>
      <c r="D69" s="262"/>
      <c r="E69" s="262"/>
      <c r="F69" s="262"/>
      <c r="G69" s="262"/>
      <c r="H69" s="262"/>
      <c r="I69" s="262"/>
      <c r="J69" s="262"/>
      <c r="K69" s="263"/>
    </row>
    <row r="70" spans="2:11" ht="18.75" customHeight="1" x14ac:dyDescent="0.3">
      <c r="B70" s="264"/>
      <c r="C70" s="264"/>
      <c r="D70" s="264"/>
      <c r="E70" s="264"/>
      <c r="F70" s="264"/>
      <c r="G70" s="264"/>
      <c r="H70" s="264"/>
      <c r="I70" s="264"/>
      <c r="J70" s="264"/>
      <c r="K70" s="265"/>
    </row>
    <row r="71" spans="2:11" ht="18.75" customHeight="1" x14ac:dyDescent="0.3">
      <c r="B71" s="265"/>
      <c r="C71" s="265"/>
      <c r="D71" s="265"/>
      <c r="E71" s="265"/>
      <c r="F71" s="265"/>
      <c r="G71" s="265"/>
      <c r="H71" s="265"/>
      <c r="I71" s="265"/>
      <c r="J71" s="265"/>
      <c r="K71" s="265"/>
    </row>
    <row r="72" spans="2:11" ht="7.5" customHeight="1" x14ac:dyDescent="0.3">
      <c r="B72" s="266"/>
      <c r="C72" s="267"/>
      <c r="D72" s="267"/>
      <c r="E72" s="267"/>
      <c r="F72" s="267"/>
      <c r="G72" s="267"/>
      <c r="H72" s="267"/>
      <c r="I72" s="267"/>
      <c r="J72" s="267"/>
      <c r="K72" s="268"/>
    </row>
    <row r="73" spans="2:11" ht="45" customHeight="1" x14ac:dyDescent="0.3">
      <c r="B73" s="269"/>
      <c r="C73" s="376" t="s">
        <v>99</v>
      </c>
      <c r="D73" s="376"/>
      <c r="E73" s="376"/>
      <c r="F73" s="376"/>
      <c r="G73" s="376"/>
      <c r="H73" s="376"/>
      <c r="I73" s="376"/>
      <c r="J73" s="376"/>
      <c r="K73" s="270"/>
    </row>
    <row r="74" spans="2:11" ht="17.25" customHeight="1" x14ac:dyDescent="0.3">
      <c r="B74" s="269"/>
      <c r="C74" s="271" t="s">
        <v>698</v>
      </c>
      <c r="D74" s="271"/>
      <c r="E74" s="271"/>
      <c r="F74" s="271" t="s">
        <v>699</v>
      </c>
      <c r="G74" s="272"/>
      <c r="H74" s="271" t="s">
        <v>122</v>
      </c>
      <c r="I74" s="271" t="s">
        <v>57</v>
      </c>
      <c r="J74" s="271" t="s">
        <v>700</v>
      </c>
      <c r="K74" s="270"/>
    </row>
    <row r="75" spans="2:11" ht="17.25" customHeight="1" x14ac:dyDescent="0.3">
      <c r="B75" s="269"/>
      <c r="C75" s="273" t="s">
        <v>701</v>
      </c>
      <c r="D75" s="273"/>
      <c r="E75" s="273"/>
      <c r="F75" s="274" t="s">
        <v>702</v>
      </c>
      <c r="G75" s="275"/>
      <c r="H75" s="273"/>
      <c r="I75" s="273"/>
      <c r="J75" s="273" t="s">
        <v>703</v>
      </c>
      <c r="K75" s="270"/>
    </row>
    <row r="76" spans="2:11" ht="5.25" customHeight="1" x14ac:dyDescent="0.3">
      <c r="B76" s="269"/>
      <c r="C76" s="276"/>
      <c r="D76" s="276"/>
      <c r="E76" s="276"/>
      <c r="F76" s="276"/>
      <c r="G76" s="277"/>
      <c r="H76" s="276"/>
      <c r="I76" s="276"/>
      <c r="J76" s="276"/>
      <c r="K76" s="270"/>
    </row>
    <row r="77" spans="2:11" ht="15" customHeight="1" x14ac:dyDescent="0.3">
      <c r="B77" s="269"/>
      <c r="C77" s="259" t="s">
        <v>53</v>
      </c>
      <c r="D77" s="276"/>
      <c r="E77" s="276"/>
      <c r="F77" s="278" t="s">
        <v>704</v>
      </c>
      <c r="G77" s="277"/>
      <c r="H77" s="259" t="s">
        <v>705</v>
      </c>
      <c r="I77" s="259" t="s">
        <v>706</v>
      </c>
      <c r="J77" s="259">
        <v>20</v>
      </c>
      <c r="K77" s="270"/>
    </row>
    <row r="78" spans="2:11" ht="15" customHeight="1" x14ac:dyDescent="0.3">
      <c r="B78" s="269"/>
      <c r="C78" s="259" t="s">
        <v>707</v>
      </c>
      <c r="D78" s="259"/>
      <c r="E78" s="259"/>
      <c r="F78" s="278" t="s">
        <v>704</v>
      </c>
      <c r="G78" s="277"/>
      <c r="H78" s="259" t="s">
        <v>708</v>
      </c>
      <c r="I78" s="259" t="s">
        <v>706</v>
      </c>
      <c r="J78" s="259">
        <v>120</v>
      </c>
      <c r="K78" s="270"/>
    </row>
    <row r="79" spans="2:11" ht="15" customHeight="1" x14ac:dyDescent="0.3">
      <c r="B79" s="279"/>
      <c r="C79" s="259" t="s">
        <v>709</v>
      </c>
      <c r="D79" s="259"/>
      <c r="E79" s="259"/>
      <c r="F79" s="278" t="s">
        <v>710</v>
      </c>
      <c r="G79" s="277"/>
      <c r="H79" s="259" t="s">
        <v>711</v>
      </c>
      <c r="I79" s="259" t="s">
        <v>706</v>
      </c>
      <c r="J79" s="259">
        <v>50</v>
      </c>
      <c r="K79" s="270"/>
    </row>
    <row r="80" spans="2:11" ht="15" customHeight="1" x14ac:dyDescent="0.3">
      <c r="B80" s="279"/>
      <c r="C80" s="259" t="s">
        <v>712</v>
      </c>
      <c r="D80" s="259"/>
      <c r="E80" s="259"/>
      <c r="F80" s="278" t="s">
        <v>704</v>
      </c>
      <c r="G80" s="277"/>
      <c r="H80" s="259" t="s">
        <v>713</v>
      </c>
      <c r="I80" s="259" t="s">
        <v>714</v>
      </c>
      <c r="J80" s="259"/>
      <c r="K80" s="270"/>
    </row>
    <row r="81" spans="2:11" ht="15" customHeight="1" x14ac:dyDescent="0.3">
      <c r="B81" s="279"/>
      <c r="C81" s="280" t="s">
        <v>715</v>
      </c>
      <c r="D81" s="280"/>
      <c r="E81" s="280"/>
      <c r="F81" s="281" t="s">
        <v>710</v>
      </c>
      <c r="G81" s="280"/>
      <c r="H81" s="280" t="s">
        <v>716</v>
      </c>
      <c r="I81" s="280" t="s">
        <v>706</v>
      </c>
      <c r="J81" s="280">
        <v>15</v>
      </c>
      <c r="K81" s="270"/>
    </row>
    <row r="82" spans="2:11" ht="15" customHeight="1" x14ac:dyDescent="0.3">
      <c r="B82" s="279"/>
      <c r="C82" s="280" t="s">
        <v>717</v>
      </c>
      <c r="D82" s="280"/>
      <c r="E82" s="280"/>
      <c r="F82" s="281" t="s">
        <v>710</v>
      </c>
      <c r="G82" s="280"/>
      <c r="H82" s="280" t="s">
        <v>718</v>
      </c>
      <c r="I82" s="280" t="s">
        <v>706</v>
      </c>
      <c r="J82" s="280">
        <v>15</v>
      </c>
      <c r="K82" s="270"/>
    </row>
    <row r="83" spans="2:11" ht="15" customHeight="1" x14ac:dyDescent="0.3">
      <c r="B83" s="279"/>
      <c r="C83" s="280" t="s">
        <v>719</v>
      </c>
      <c r="D83" s="280"/>
      <c r="E83" s="280"/>
      <c r="F83" s="281" t="s">
        <v>710</v>
      </c>
      <c r="G83" s="280"/>
      <c r="H83" s="280" t="s">
        <v>720</v>
      </c>
      <c r="I83" s="280" t="s">
        <v>706</v>
      </c>
      <c r="J83" s="280">
        <v>20</v>
      </c>
      <c r="K83" s="270"/>
    </row>
    <row r="84" spans="2:11" ht="15" customHeight="1" x14ac:dyDescent="0.3">
      <c r="B84" s="279"/>
      <c r="C84" s="280" t="s">
        <v>721</v>
      </c>
      <c r="D84" s="280"/>
      <c r="E84" s="280"/>
      <c r="F84" s="281" t="s">
        <v>710</v>
      </c>
      <c r="G84" s="280"/>
      <c r="H84" s="280" t="s">
        <v>722</v>
      </c>
      <c r="I84" s="280" t="s">
        <v>706</v>
      </c>
      <c r="J84" s="280">
        <v>20</v>
      </c>
      <c r="K84" s="270"/>
    </row>
    <row r="85" spans="2:11" ht="15" customHeight="1" x14ac:dyDescent="0.3">
      <c r="B85" s="279"/>
      <c r="C85" s="259" t="s">
        <v>723</v>
      </c>
      <c r="D85" s="259"/>
      <c r="E85" s="259"/>
      <c r="F85" s="278" t="s">
        <v>710</v>
      </c>
      <c r="G85" s="277"/>
      <c r="H85" s="259" t="s">
        <v>724</v>
      </c>
      <c r="I85" s="259" t="s">
        <v>706</v>
      </c>
      <c r="J85" s="259">
        <v>50</v>
      </c>
      <c r="K85" s="270"/>
    </row>
    <row r="86" spans="2:11" ht="15" customHeight="1" x14ac:dyDescent="0.3">
      <c r="B86" s="279"/>
      <c r="C86" s="259" t="s">
        <v>725</v>
      </c>
      <c r="D86" s="259"/>
      <c r="E86" s="259"/>
      <c r="F86" s="278" t="s">
        <v>710</v>
      </c>
      <c r="G86" s="277"/>
      <c r="H86" s="259" t="s">
        <v>726</v>
      </c>
      <c r="I86" s="259" t="s">
        <v>706</v>
      </c>
      <c r="J86" s="259">
        <v>20</v>
      </c>
      <c r="K86" s="270"/>
    </row>
    <row r="87" spans="2:11" ht="15" customHeight="1" x14ac:dyDescent="0.3">
      <c r="B87" s="279"/>
      <c r="C87" s="259" t="s">
        <v>727</v>
      </c>
      <c r="D87" s="259"/>
      <c r="E87" s="259"/>
      <c r="F87" s="278" t="s">
        <v>710</v>
      </c>
      <c r="G87" s="277"/>
      <c r="H87" s="259" t="s">
        <v>728</v>
      </c>
      <c r="I87" s="259" t="s">
        <v>706</v>
      </c>
      <c r="J87" s="259">
        <v>20</v>
      </c>
      <c r="K87" s="270"/>
    </row>
    <row r="88" spans="2:11" ht="15" customHeight="1" x14ac:dyDescent="0.3">
      <c r="B88" s="279"/>
      <c r="C88" s="259" t="s">
        <v>729</v>
      </c>
      <c r="D88" s="259"/>
      <c r="E88" s="259"/>
      <c r="F88" s="278" t="s">
        <v>710</v>
      </c>
      <c r="G88" s="277"/>
      <c r="H88" s="259" t="s">
        <v>730</v>
      </c>
      <c r="I88" s="259" t="s">
        <v>706</v>
      </c>
      <c r="J88" s="259">
        <v>50</v>
      </c>
      <c r="K88" s="270"/>
    </row>
    <row r="89" spans="2:11" ht="15" customHeight="1" x14ac:dyDescent="0.3">
      <c r="B89" s="279"/>
      <c r="C89" s="259" t="s">
        <v>731</v>
      </c>
      <c r="D89" s="259"/>
      <c r="E89" s="259"/>
      <c r="F89" s="278" t="s">
        <v>710</v>
      </c>
      <c r="G89" s="277"/>
      <c r="H89" s="259" t="s">
        <v>731</v>
      </c>
      <c r="I89" s="259" t="s">
        <v>706</v>
      </c>
      <c r="J89" s="259">
        <v>50</v>
      </c>
      <c r="K89" s="270"/>
    </row>
    <row r="90" spans="2:11" ht="15" customHeight="1" x14ac:dyDescent="0.3">
      <c r="B90" s="279"/>
      <c r="C90" s="259" t="s">
        <v>127</v>
      </c>
      <c r="D90" s="259"/>
      <c r="E90" s="259"/>
      <c r="F90" s="278" t="s">
        <v>710</v>
      </c>
      <c r="G90" s="277"/>
      <c r="H90" s="259" t="s">
        <v>732</v>
      </c>
      <c r="I90" s="259" t="s">
        <v>706</v>
      </c>
      <c r="J90" s="259">
        <v>255</v>
      </c>
      <c r="K90" s="270"/>
    </row>
    <row r="91" spans="2:11" ht="15" customHeight="1" x14ac:dyDescent="0.3">
      <c r="B91" s="279"/>
      <c r="C91" s="259" t="s">
        <v>733</v>
      </c>
      <c r="D91" s="259"/>
      <c r="E91" s="259"/>
      <c r="F91" s="278" t="s">
        <v>704</v>
      </c>
      <c r="G91" s="277"/>
      <c r="H91" s="259" t="s">
        <v>734</v>
      </c>
      <c r="I91" s="259" t="s">
        <v>735</v>
      </c>
      <c r="J91" s="259"/>
      <c r="K91" s="270"/>
    </row>
    <row r="92" spans="2:11" ht="15" customHeight="1" x14ac:dyDescent="0.3">
      <c r="B92" s="279"/>
      <c r="C92" s="259" t="s">
        <v>736</v>
      </c>
      <c r="D92" s="259"/>
      <c r="E92" s="259"/>
      <c r="F92" s="278" t="s">
        <v>704</v>
      </c>
      <c r="G92" s="277"/>
      <c r="H92" s="259" t="s">
        <v>737</v>
      </c>
      <c r="I92" s="259" t="s">
        <v>738</v>
      </c>
      <c r="J92" s="259"/>
      <c r="K92" s="270"/>
    </row>
    <row r="93" spans="2:11" ht="15" customHeight="1" x14ac:dyDescent="0.3">
      <c r="B93" s="279"/>
      <c r="C93" s="259" t="s">
        <v>739</v>
      </c>
      <c r="D93" s="259"/>
      <c r="E93" s="259"/>
      <c r="F93" s="278" t="s">
        <v>704</v>
      </c>
      <c r="G93" s="277"/>
      <c r="H93" s="259" t="s">
        <v>739</v>
      </c>
      <c r="I93" s="259" t="s">
        <v>738</v>
      </c>
      <c r="J93" s="259"/>
      <c r="K93" s="270"/>
    </row>
    <row r="94" spans="2:11" ht="15" customHeight="1" x14ac:dyDescent="0.3">
      <c r="B94" s="279"/>
      <c r="C94" s="259" t="s">
        <v>38</v>
      </c>
      <c r="D94" s="259"/>
      <c r="E94" s="259"/>
      <c r="F94" s="278" t="s">
        <v>704</v>
      </c>
      <c r="G94" s="277"/>
      <c r="H94" s="259" t="s">
        <v>740</v>
      </c>
      <c r="I94" s="259" t="s">
        <v>738</v>
      </c>
      <c r="J94" s="259"/>
      <c r="K94" s="270"/>
    </row>
    <row r="95" spans="2:11" ht="15" customHeight="1" x14ac:dyDescent="0.3">
      <c r="B95" s="279"/>
      <c r="C95" s="259" t="s">
        <v>48</v>
      </c>
      <c r="D95" s="259"/>
      <c r="E95" s="259"/>
      <c r="F95" s="278" t="s">
        <v>704</v>
      </c>
      <c r="G95" s="277"/>
      <c r="H95" s="259" t="s">
        <v>741</v>
      </c>
      <c r="I95" s="259" t="s">
        <v>738</v>
      </c>
      <c r="J95" s="259"/>
      <c r="K95" s="270"/>
    </row>
    <row r="96" spans="2:11" ht="15" customHeight="1" x14ac:dyDescent="0.3">
      <c r="B96" s="282"/>
      <c r="C96" s="283"/>
      <c r="D96" s="283"/>
      <c r="E96" s="283"/>
      <c r="F96" s="283"/>
      <c r="G96" s="283"/>
      <c r="H96" s="283"/>
      <c r="I96" s="283"/>
      <c r="J96" s="283"/>
      <c r="K96" s="284"/>
    </row>
    <row r="97" spans="2:11" ht="18.75" customHeight="1" x14ac:dyDescent="0.3">
      <c r="B97" s="285"/>
      <c r="C97" s="286"/>
      <c r="D97" s="286"/>
      <c r="E97" s="286"/>
      <c r="F97" s="286"/>
      <c r="G97" s="286"/>
      <c r="H97" s="286"/>
      <c r="I97" s="286"/>
      <c r="J97" s="286"/>
      <c r="K97" s="285"/>
    </row>
    <row r="98" spans="2:11" ht="18.75" customHeight="1" x14ac:dyDescent="0.3">
      <c r="B98" s="265"/>
      <c r="C98" s="265"/>
      <c r="D98" s="265"/>
      <c r="E98" s="265"/>
      <c r="F98" s="265"/>
      <c r="G98" s="265"/>
      <c r="H98" s="265"/>
      <c r="I98" s="265"/>
      <c r="J98" s="265"/>
      <c r="K98" s="265"/>
    </row>
    <row r="99" spans="2:11" ht="7.5" customHeight="1" x14ac:dyDescent="0.3">
      <c r="B99" s="266"/>
      <c r="C99" s="267"/>
      <c r="D99" s="267"/>
      <c r="E99" s="267"/>
      <c r="F99" s="267"/>
      <c r="G99" s="267"/>
      <c r="H99" s="267"/>
      <c r="I99" s="267"/>
      <c r="J99" s="267"/>
      <c r="K99" s="268"/>
    </row>
    <row r="100" spans="2:11" ht="45" customHeight="1" x14ac:dyDescent="0.3">
      <c r="B100" s="269"/>
      <c r="C100" s="376" t="s">
        <v>742</v>
      </c>
      <c r="D100" s="376"/>
      <c r="E100" s="376"/>
      <c r="F100" s="376"/>
      <c r="G100" s="376"/>
      <c r="H100" s="376"/>
      <c r="I100" s="376"/>
      <c r="J100" s="376"/>
      <c r="K100" s="270"/>
    </row>
    <row r="101" spans="2:11" ht="17.25" customHeight="1" x14ac:dyDescent="0.3">
      <c r="B101" s="269"/>
      <c r="C101" s="271" t="s">
        <v>698</v>
      </c>
      <c r="D101" s="271"/>
      <c r="E101" s="271"/>
      <c r="F101" s="271" t="s">
        <v>699</v>
      </c>
      <c r="G101" s="272"/>
      <c r="H101" s="271" t="s">
        <v>122</v>
      </c>
      <c r="I101" s="271" t="s">
        <v>57</v>
      </c>
      <c r="J101" s="271" t="s">
        <v>700</v>
      </c>
      <c r="K101" s="270"/>
    </row>
    <row r="102" spans="2:11" ht="17.25" customHeight="1" x14ac:dyDescent="0.3">
      <c r="B102" s="269"/>
      <c r="C102" s="273" t="s">
        <v>701</v>
      </c>
      <c r="D102" s="273"/>
      <c r="E102" s="273"/>
      <c r="F102" s="274" t="s">
        <v>702</v>
      </c>
      <c r="G102" s="275"/>
      <c r="H102" s="273"/>
      <c r="I102" s="273"/>
      <c r="J102" s="273" t="s">
        <v>703</v>
      </c>
      <c r="K102" s="270"/>
    </row>
    <row r="103" spans="2:11" ht="5.25" customHeight="1" x14ac:dyDescent="0.3">
      <c r="B103" s="269"/>
      <c r="C103" s="271"/>
      <c r="D103" s="271"/>
      <c r="E103" s="271"/>
      <c r="F103" s="271"/>
      <c r="G103" s="287"/>
      <c r="H103" s="271"/>
      <c r="I103" s="271"/>
      <c r="J103" s="271"/>
      <c r="K103" s="270"/>
    </row>
    <row r="104" spans="2:11" ht="15" customHeight="1" x14ac:dyDescent="0.3">
      <c r="B104" s="269"/>
      <c r="C104" s="259" t="s">
        <v>53</v>
      </c>
      <c r="D104" s="276"/>
      <c r="E104" s="276"/>
      <c r="F104" s="278" t="s">
        <v>704</v>
      </c>
      <c r="G104" s="287"/>
      <c r="H104" s="259" t="s">
        <v>743</v>
      </c>
      <c r="I104" s="259" t="s">
        <v>706</v>
      </c>
      <c r="J104" s="259">
        <v>20</v>
      </c>
      <c r="K104" s="270"/>
    </row>
    <row r="105" spans="2:11" ht="15" customHeight="1" x14ac:dyDescent="0.3">
      <c r="B105" s="269"/>
      <c r="C105" s="259" t="s">
        <v>707</v>
      </c>
      <c r="D105" s="259"/>
      <c r="E105" s="259"/>
      <c r="F105" s="278" t="s">
        <v>704</v>
      </c>
      <c r="G105" s="259"/>
      <c r="H105" s="259" t="s">
        <v>743</v>
      </c>
      <c r="I105" s="259" t="s">
        <v>706</v>
      </c>
      <c r="J105" s="259">
        <v>120</v>
      </c>
      <c r="K105" s="270"/>
    </row>
    <row r="106" spans="2:11" ht="15" customHeight="1" x14ac:dyDescent="0.3">
      <c r="B106" s="279"/>
      <c r="C106" s="259" t="s">
        <v>709</v>
      </c>
      <c r="D106" s="259"/>
      <c r="E106" s="259"/>
      <c r="F106" s="278" t="s">
        <v>710</v>
      </c>
      <c r="G106" s="259"/>
      <c r="H106" s="259" t="s">
        <v>743</v>
      </c>
      <c r="I106" s="259" t="s">
        <v>706</v>
      </c>
      <c r="J106" s="259">
        <v>50</v>
      </c>
      <c r="K106" s="270"/>
    </row>
    <row r="107" spans="2:11" ht="15" customHeight="1" x14ac:dyDescent="0.3">
      <c r="B107" s="279"/>
      <c r="C107" s="259" t="s">
        <v>712</v>
      </c>
      <c r="D107" s="259"/>
      <c r="E107" s="259"/>
      <c r="F107" s="278" t="s">
        <v>704</v>
      </c>
      <c r="G107" s="259"/>
      <c r="H107" s="259" t="s">
        <v>743</v>
      </c>
      <c r="I107" s="259" t="s">
        <v>714</v>
      </c>
      <c r="J107" s="259"/>
      <c r="K107" s="270"/>
    </row>
    <row r="108" spans="2:11" ht="15" customHeight="1" x14ac:dyDescent="0.3">
      <c r="B108" s="279"/>
      <c r="C108" s="259" t="s">
        <v>723</v>
      </c>
      <c r="D108" s="259"/>
      <c r="E108" s="259"/>
      <c r="F108" s="278" t="s">
        <v>710</v>
      </c>
      <c r="G108" s="259"/>
      <c r="H108" s="259" t="s">
        <v>743</v>
      </c>
      <c r="I108" s="259" t="s">
        <v>706</v>
      </c>
      <c r="J108" s="259">
        <v>50</v>
      </c>
      <c r="K108" s="270"/>
    </row>
    <row r="109" spans="2:11" ht="15" customHeight="1" x14ac:dyDescent="0.3">
      <c r="B109" s="279"/>
      <c r="C109" s="259" t="s">
        <v>731</v>
      </c>
      <c r="D109" s="259"/>
      <c r="E109" s="259"/>
      <c r="F109" s="278" t="s">
        <v>710</v>
      </c>
      <c r="G109" s="259"/>
      <c r="H109" s="259" t="s">
        <v>743</v>
      </c>
      <c r="I109" s="259" t="s">
        <v>706</v>
      </c>
      <c r="J109" s="259">
        <v>50</v>
      </c>
      <c r="K109" s="270"/>
    </row>
    <row r="110" spans="2:11" ht="15" customHeight="1" x14ac:dyDescent="0.3">
      <c r="B110" s="279"/>
      <c r="C110" s="259" t="s">
        <v>729</v>
      </c>
      <c r="D110" s="259"/>
      <c r="E110" s="259"/>
      <c r="F110" s="278" t="s">
        <v>710</v>
      </c>
      <c r="G110" s="259"/>
      <c r="H110" s="259" t="s">
        <v>743</v>
      </c>
      <c r="I110" s="259" t="s">
        <v>706</v>
      </c>
      <c r="J110" s="259">
        <v>50</v>
      </c>
      <c r="K110" s="270"/>
    </row>
    <row r="111" spans="2:11" ht="15" customHeight="1" x14ac:dyDescent="0.3">
      <c r="B111" s="279"/>
      <c r="C111" s="259" t="s">
        <v>53</v>
      </c>
      <c r="D111" s="259"/>
      <c r="E111" s="259"/>
      <c r="F111" s="278" t="s">
        <v>704</v>
      </c>
      <c r="G111" s="259"/>
      <c r="H111" s="259" t="s">
        <v>744</v>
      </c>
      <c r="I111" s="259" t="s">
        <v>706</v>
      </c>
      <c r="J111" s="259">
        <v>20</v>
      </c>
      <c r="K111" s="270"/>
    </row>
    <row r="112" spans="2:11" ht="15" customHeight="1" x14ac:dyDescent="0.3">
      <c r="B112" s="279"/>
      <c r="C112" s="259" t="s">
        <v>745</v>
      </c>
      <c r="D112" s="259"/>
      <c r="E112" s="259"/>
      <c r="F112" s="278" t="s">
        <v>704</v>
      </c>
      <c r="G112" s="259"/>
      <c r="H112" s="259" t="s">
        <v>746</v>
      </c>
      <c r="I112" s="259" t="s">
        <v>706</v>
      </c>
      <c r="J112" s="259">
        <v>120</v>
      </c>
      <c r="K112" s="270"/>
    </row>
    <row r="113" spans="2:11" ht="15" customHeight="1" x14ac:dyDescent="0.3">
      <c r="B113" s="279"/>
      <c r="C113" s="259" t="s">
        <v>38</v>
      </c>
      <c r="D113" s="259"/>
      <c r="E113" s="259"/>
      <c r="F113" s="278" t="s">
        <v>704</v>
      </c>
      <c r="G113" s="259"/>
      <c r="H113" s="259" t="s">
        <v>747</v>
      </c>
      <c r="I113" s="259" t="s">
        <v>738</v>
      </c>
      <c r="J113" s="259"/>
      <c r="K113" s="270"/>
    </row>
    <row r="114" spans="2:11" ht="15" customHeight="1" x14ac:dyDescent="0.3">
      <c r="B114" s="279"/>
      <c r="C114" s="259" t="s">
        <v>48</v>
      </c>
      <c r="D114" s="259"/>
      <c r="E114" s="259"/>
      <c r="F114" s="278" t="s">
        <v>704</v>
      </c>
      <c r="G114" s="259"/>
      <c r="H114" s="259" t="s">
        <v>748</v>
      </c>
      <c r="I114" s="259" t="s">
        <v>738</v>
      </c>
      <c r="J114" s="259"/>
      <c r="K114" s="270"/>
    </row>
    <row r="115" spans="2:11" ht="15" customHeight="1" x14ac:dyDescent="0.3">
      <c r="B115" s="279"/>
      <c r="C115" s="259" t="s">
        <v>57</v>
      </c>
      <c r="D115" s="259"/>
      <c r="E115" s="259"/>
      <c r="F115" s="278" t="s">
        <v>704</v>
      </c>
      <c r="G115" s="259"/>
      <c r="H115" s="259" t="s">
        <v>749</v>
      </c>
      <c r="I115" s="259" t="s">
        <v>750</v>
      </c>
      <c r="J115" s="259"/>
      <c r="K115" s="270"/>
    </row>
    <row r="116" spans="2:11" ht="15" customHeight="1" x14ac:dyDescent="0.3">
      <c r="B116" s="282"/>
      <c r="C116" s="288"/>
      <c r="D116" s="288"/>
      <c r="E116" s="288"/>
      <c r="F116" s="288"/>
      <c r="G116" s="288"/>
      <c r="H116" s="288"/>
      <c r="I116" s="288"/>
      <c r="J116" s="288"/>
      <c r="K116" s="284"/>
    </row>
    <row r="117" spans="2:11" ht="18.75" customHeight="1" x14ac:dyDescent="0.3">
      <c r="B117" s="289"/>
      <c r="C117" s="255"/>
      <c r="D117" s="255"/>
      <c r="E117" s="255"/>
      <c r="F117" s="290"/>
      <c r="G117" s="255"/>
      <c r="H117" s="255"/>
      <c r="I117" s="255"/>
      <c r="J117" s="255"/>
      <c r="K117" s="289"/>
    </row>
    <row r="118" spans="2:11" ht="18.75" customHeight="1" x14ac:dyDescent="0.3">
      <c r="B118" s="265"/>
      <c r="C118" s="265"/>
      <c r="D118" s="265"/>
      <c r="E118" s="265"/>
      <c r="F118" s="265"/>
      <c r="G118" s="265"/>
      <c r="H118" s="265"/>
      <c r="I118" s="265"/>
      <c r="J118" s="265"/>
      <c r="K118" s="265"/>
    </row>
    <row r="119" spans="2:11" ht="7.5" customHeight="1" x14ac:dyDescent="0.3">
      <c r="B119" s="291"/>
      <c r="C119" s="292"/>
      <c r="D119" s="292"/>
      <c r="E119" s="292"/>
      <c r="F119" s="292"/>
      <c r="G119" s="292"/>
      <c r="H119" s="292"/>
      <c r="I119" s="292"/>
      <c r="J119" s="292"/>
      <c r="K119" s="293"/>
    </row>
    <row r="120" spans="2:11" ht="45" customHeight="1" x14ac:dyDescent="0.3">
      <c r="B120" s="294"/>
      <c r="C120" s="372" t="s">
        <v>751</v>
      </c>
      <c r="D120" s="372"/>
      <c r="E120" s="372"/>
      <c r="F120" s="372"/>
      <c r="G120" s="372"/>
      <c r="H120" s="372"/>
      <c r="I120" s="372"/>
      <c r="J120" s="372"/>
      <c r="K120" s="295"/>
    </row>
    <row r="121" spans="2:11" ht="17.25" customHeight="1" x14ac:dyDescent="0.3">
      <c r="B121" s="296"/>
      <c r="C121" s="271" t="s">
        <v>698</v>
      </c>
      <c r="D121" s="271"/>
      <c r="E121" s="271"/>
      <c r="F121" s="271" t="s">
        <v>699</v>
      </c>
      <c r="G121" s="272"/>
      <c r="H121" s="271" t="s">
        <v>122</v>
      </c>
      <c r="I121" s="271" t="s">
        <v>57</v>
      </c>
      <c r="J121" s="271" t="s">
        <v>700</v>
      </c>
      <c r="K121" s="297"/>
    </row>
    <row r="122" spans="2:11" ht="17.25" customHeight="1" x14ac:dyDescent="0.3">
      <c r="B122" s="296"/>
      <c r="C122" s="273" t="s">
        <v>701</v>
      </c>
      <c r="D122" s="273"/>
      <c r="E122" s="273"/>
      <c r="F122" s="274" t="s">
        <v>702</v>
      </c>
      <c r="G122" s="275"/>
      <c r="H122" s="273"/>
      <c r="I122" s="273"/>
      <c r="J122" s="273" t="s">
        <v>703</v>
      </c>
      <c r="K122" s="297"/>
    </row>
    <row r="123" spans="2:11" ht="5.25" customHeight="1" x14ac:dyDescent="0.3">
      <c r="B123" s="298"/>
      <c r="C123" s="276"/>
      <c r="D123" s="276"/>
      <c r="E123" s="276"/>
      <c r="F123" s="276"/>
      <c r="G123" s="259"/>
      <c r="H123" s="276"/>
      <c r="I123" s="276"/>
      <c r="J123" s="276"/>
      <c r="K123" s="299"/>
    </row>
    <row r="124" spans="2:11" ht="15" customHeight="1" x14ac:dyDescent="0.3">
      <c r="B124" s="298"/>
      <c r="C124" s="259" t="s">
        <v>707</v>
      </c>
      <c r="D124" s="276"/>
      <c r="E124" s="276"/>
      <c r="F124" s="278" t="s">
        <v>704</v>
      </c>
      <c r="G124" s="259"/>
      <c r="H124" s="259" t="s">
        <v>743</v>
      </c>
      <c r="I124" s="259" t="s">
        <v>706</v>
      </c>
      <c r="J124" s="259">
        <v>120</v>
      </c>
      <c r="K124" s="300"/>
    </row>
    <row r="125" spans="2:11" ht="15" customHeight="1" x14ac:dyDescent="0.3">
      <c r="B125" s="298"/>
      <c r="C125" s="259" t="s">
        <v>752</v>
      </c>
      <c r="D125" s="259"/>
      <c r="E125" s="259"/>
      <c r="F125" s="278" t="s">
        <v>704</v>
      </c>
      <c r="G125" s="259"/>
      <c r="H125" s="259" t="s">
        <v>753</v>
      </c>
      <c r="I125" s="259" t="s">
        <v>706</v>
      </c>
      <c r="J125" s="259" t="s">
        <v>754</v>
      </c>
      <c r="K125" s="300"/>
    </row>
    <row r="126" spans="2:11" ht="15" customHeight="1" x14ac:dyDescent="0.3">
      <c r="B126" s="298"/>
      <c r="C126" s="259" t="s">
        <v>653</v>
      </c>
      <c r="D126" s="259"/>
      <c r="E126" s="259"/>
      <c r="F126" s="278" t="s">
        <v>704</v>
      </c>
      <c r="G126" s="259"/>
      <c r="H126" s="259" t="s">
        <v>755</v>
      </c>
      <c r="I126" s="259" t="s">
        <v>706</v>
      </c>
      <c r="J126" s="259" t="s">
        <v>754</v>
      </c>
      <c r="K126" s="300"/>
    </row>
    <row r="127" spans="2:11" ht="15" customHeight="1" x14ac:dyDescent="0.3">
      <c r="B127" s="298"/>
      <c r="C127" s="259" t="s">
        <v>715</v>
      </c>
      <c r="D127" s="259"/>
      <c r="E127" s="259"/>
      <c r="F127" s="278" t="s">
        <v>710</v>
      </c>
      <c r="G127" s="259"/>
      <c r="H127" s="259" t="s">
        <v>716</v>
      </c>
      <c r="I127" s="259" t="s">
        <v>706</v>
      </c>
      <c r="J127" s="259">
        <v>15</v>
      </c>
      <c r="K127" s="300"/>
    </row>
    <row r="128" spans="2:11" ht="15" customHeight="1" x14ac:dyDescent="0.3">
      <c r="B128" s="298"/>
      <c r="C128" s="280" t="s">
        <v>717</v>
      </c>
      <c r="D128" s="280"/>
      <c r="E128" s="280"/>
      <c r="F128" s="281" t="s">
        <v>710</v>
      </c>
      <c r="G128" s="280"/>
      <c r="H128" s="280" t="s">
        <v>718</v>
      </c>
      <c r="I128" s="280" t="s">
        <v>706</v>
      </c>
      <c r="J128" s="280">
        <v>15</v>
      </c>
      <c r="K128" s="300"/>
    </row>
    <row r="129" spans="2:11" ht="15" customHeight="1" x14ac:dyDescent="0.3">
      <c r="B129" s="298"/>
      <c r="C129" s="280" t="s">
        <v>719</v>
      </c>
      <c r="D129" s="280"/>
      <c r="E129" s="280"/>
      <c r="F129" s="281" t="s">
        <v>710</v>
      </c>
      <c r="G129" s="280"/>
      <c r="H129" s="280" t="s">
        <v>720</v>
      </c>
      <c r="I129" s="280" t="s">
        <v>706</v>
      </c>
      <c r="J129" s="280">
        <v>20</v>
      </c>
      <c r="K129" s="300"/>
    </row>
    <row r="130" spans="2:11" ht="15" customHeight="1" x14ac:dyDescent="0.3">
      <c r="B130" s="298"/>
      <c r="C130" s="280" t="s">
        <v>721</v>
      </c>
      <c r="D130" s="280"/>
      <c r="E130" s="280"/>
      <c r="F130" s="281" t="s">
        <v>710</v>
      </c>
      <c r="G130" s="280"/>
      <c r="H130" s="280" t="s">
        <v>722</v>
      </c>
      <c r="I130" s="280" t="s">
        <v>706</v>
      </c>
      <c r="J130" s="280">
        <v>20</v>
      </c>
      <c r="K130" s="300"/>
    </row>
    <row r="131" spans="2:11" ht="15" customHeight="1" x14ac:dyDescent="0.3">
      <c r="B131" s="298"/>
      <c r="C131" s="259" t="s">
        <v>709</v>
      </c>
      <c r="D131" s="259"/>
      <c r="E131" s="259"/>
      <c r="F131" s="278" t="s">
        <v>710</v>
      </c>
      <c r="G131" s="259"/>
      <c r="H131" s="259" t="s">
        <v>743</v>
      </c>
      <c r="I131" s="259" t="s">
        <v>706</v>
      </c>
      <c r="J131" s="259">
        <v>50</v>
      </c>
      <c r="K131" s="300"/>
    </row>
    <row r="132" spans="2:11" ht="15" customHeight="1" x14ac:dyDescent="0.3">
      <c r="B132" s="298"/>
      <c r="C132" s="259" t="s">
        <v>723</v>
      </c>
      <c r="D132" s="259"/>
      <c r="E132" s="259"/>
      <c r="F132" s="278" t="s">
        <v>710</v>
      </c>
      <c r="G132" s="259"/>
      <c r="H132" s="259" t="s">
        <v>743</v>
      </c>
      <c r="I132" s="259" t="s">
        <v>706</v>
      </c>
      <c r="J132" s="259">
        <v>50</v>
      </c>
      <c r="K132" s="300"/>
    </row>
    <row r="133" spans="2:11" ht="15" customHeight="1" x14ac:dyDescent="0.3">
      <c r="B133" s="298"/>
      <c r="C133" s="259" t="s">
        <v>729</v>
      </c>
      <c r="D133" s="259"/>
      <c r="E133" s="259"/>
      <c r="F133" s="278" t="s">
        <v>710</v>
      </c>
      <c r="G133" s="259"/>
      <c r="H133" s="259" t="s">
        <v>743</v>
      </c>
      <c r="I133" s="259" t="s">
        <v>706</v>
      </c>
      <c r="J133" s="259">
        <v>50</v>
      </c>
      <c r="K133" s="300"/>
    </row>
    <row r="134" spans="2:11" ht="15" customHeight="1" x14ac:dyDescent="0.3">
      <c r="B134" s="298"/>
      <c r="C134" s="259" t="s">
        <v>731</v>
      </c>
      <c r="D134" s="259"/>
      <c r="E134" s="259"/>
      <c r="F134" s="278" t="s">
        <v>710</v>
      </c>
      <c r="G134" s="259"/>
      <c r="H134" s="259" t="s">
        <v>743</v>
      </c>
      <c r="I134" s="259" t="s">
        <v>706</v>
      </c>
      <c r="J134" s="259">
        <v>50</v>
      </c>
      <c r="K134" s="300"/>
    </row>
    <row r="135" spans="2:11" ht="15" customHeight="1" x14ac:dyDescent="0.3">
      <c r="B135" s="298"/>
      <c r="C135" s="259" t="s">
        <v>127</v>
      </c>
      <c r="D135" s="259"/>
      <c r="E135" s="259"/>
      <c r="F135" s="278" t="s">
        <v>710</v>
      </c>
      <c r="G135" s="259"/>
      <c r="H135" s="259" t="s">
        <v>756</v>
      </c>
      <c r="I135" s="259" t="s">
        <v>706</v>
      </c>
      <c r="J135" s="259">
        <v>255</v>
      </c>
      <c r="K135" s="300"/>
    </row>
    <row r="136" spans="2:11" ht="15" customHeight="1" x14ac:dyDescent="0.3">
      <c r="B136" s="298"/>
      <c r="C136" s="259" t="s">
        <v>733</v>
      </c>
      <c r="D136" s="259"/>
      <c r="E136" s="259"/>
      <c r="F136" s="278" t="s">
        <v>704</v>
      </c>
      <c r="G136" s="259"/>
      <c r="H136" s="259" t="s">
        <v>757</v>
      </c>
      <c r="I136" s="259" t="s">
        <v>735</v>
      </c>
      <c r="J136" s="259"/>
      <c r="K136" s="300"/>
    </row>
    <row r="137" spans="2:11" ht="15" customHeight="1" x14ac:dyDescent="0.3">
      <c r="B137" s="298"/>
      <c r="C137" s="259" t="s">
        <v>736</v>
      </c>
      <c r="D137" s="259"/>
      <c r="E137" s="259"/>
      <c r="F137" s="278" t="s">
        <v>704</v>
      </c>
      <c r="G137" s="259"/>
      <c r="H137" s="259" t="s">
        <v>758</v>
      </c>
      <c r="I137" s="259" t="s">
        <v>738</v>
      </c>
      <c r="J137" s="259"/>
      <c r="K137" s="300"/>
    </row>
    <row r="138" spans="2:11" ht="15" customHeight="1" x14ac:dyDescent="0.3">
      <c r="B138" s="298"/>
      <c r="C138" s="259" t="s">
        <v>739</v>
      </c>
      <c r="D138" s="259"/>
      <c r="E138" s="259"/>
      <c r="F138" s="278" t="s">
        <v>704</v>
      </c>
      <c r="G138" s="259"/>
      <c r="H138" s="259" t="s">
        <v>739</v>
      </c>
      <c r="I138" s="259" t="s">
        <v>738</v>
      </c>
      <c r="J138" s="259"/>
      <c r="K138" s="300"/>
    </row>
    <row r="139" spans="2:11" ht="15" customHeight="1" x14ac:dyDescent="0.3">
      <c r="B139" s="298"/>
      <c r="C139" s="259" t="s">
        <v>38</v>
      </c>
      <c r="D139" s="259"/>
      <c r="E139" s="259"/>
      <c r="F139" s="278" t="s">
        <v>704</v>
      </c>
      <c r="G139" s="259"/>
      <c r="H139" s="259" t="s">
        <v>759</v>
      </c>
      <c r="I139" s="259" t="s">
        <v>738</v>
      </c>
      <c r="J139" s="259"/>
      <c r="K139" s="300"/>
    </row>
    <row r="140" spans="2:11" ht="15" customHeight="1" x14ac:dyDescent="0.3">
      <c r="B140" s="298"/>
      <c r="C140" s="259" t="s">
        <v>760</v>
      </c>
      <c r="D140" s="259"/>
      <c r="E140" s="259"/>
      <c r="F140" s="278" t="s">
        <v>704</v>
      </c>
      <c r="G140" s="259"/>
      <c r="H140" s="259" t="s">
        <v>761</v>
      </c>
      <c r="I140" s="259" t="s">
        <v>738</v>
      </c>
      <c r="J140" s="259"/>
      <c r="K140" s="300"/>
    </row>
    <row r="141" spans="2:11" ht="15" customHeight="1" x14ac:dyDescent="0.3">
      <c r="B141" s="301"/>
      <c r="C141" s="302"/>
      <c r="D141" s="302"/>
      <c r="E141" s="302"/>
      <c r="F141" s="302"/>
      <c r="G141" s="302"/>
      <c r="H141" s="302"/>
      <c r="I141" s="302"/>
      <c r="J141" s="302"/>
      <c r="K141" s="303"/>
    </row>
    <row r="142" spans="2:11" ht="18.75" customHeight="1" x14ac:dyDescent="0.3">
      <c r="B142" s="255"/>
      <c r="C142" s="255"/>
      <c r="D142" s="255"/>
      <c r="E142" s="255"/>
      <c r="F142" s="290"/>
      <c r="G142" s="255"/>
      <c r="H142" s="255"/>
      <c r="I142" s="255"/>
      <c r="J142" s="255"/>
      <c r="K142" s="255"/>
    </row>
    <row r="143" spans="2:11" ht="18.75" customHeight="1" x14ac:dyDescent="0.3">
      <c r="B143" s="265"/>
      <c r="C143" s="265"/>
      <c r="D143" s="265"/>
      <c r="E143" s="265"/>
      <c r="F143" s="265"/>
      <c r="G143" s="265"/>
      <c r="H143" s="265"/>
      <c r="I143" s="265"/>
      <c r="J143" s="265"/>
      <c r="K143" s="265"/>
    </row>
    <row r="144" spans="2:11" ht="7.5" customHeight="1" x14ac:dyDescent="0.3">
      <c r="B144" s="266"/>
      <c r="C144" s="267"/>
      <c r="D144" s="267"/>
      <c r="E144" s="267"/>
      <c r="F144" s="267"/>
      <c r="G144" s="267"/>
      <c r="H144" s="267"/>
      <c r="I144" s="267"/>
      <c r="J144" s="267"/>
      <c r="K144" s="268"/>
    </row>
    <row r="145" spans="2:11" ht="45" customHeight="1" x14ac:dyDescent="0.3">
      <c r="B145" s="269"/>
      <c r="C145" s="376" t="s">
        <v>762</v>
      </c>
      <c r="D145" s="376"/>
      <c r="E145" s="376"/>
      <c r="F145" s="376"/>
      <c r="G145" s="376"/>
      <c r="H145" s="376"/>
      <c r="I145" s="376"/>
      <c r="J145" s="376"/>
      <c r="K145" s="270"/>
    </row>
    <row r="146" spans="2:11" ht="17.25" customHeight="1" x14ac:dyDescent="0.3">
      <c r="B146" s="269"/>
      <c r="C146" s="271" t="s">
        <v>698</v>
      </c>
      <c r="D146" s="271"/>
      <c r="E146" s="271"/>
      <c r="F146" s="271" t="s">
        <v>699</v>
      </c>
      <c r="G146" s="272"/>
      <c r="H146" s="271" t="s">
        <v>122</v>
      </c>
      <c r="I146" s="271" t="s">
        <v>57</v>
      </c>
      <c r="J146" s="271" t="s">
        <v>700</v>
      </c>
      <c r="K146" s="270"/>
    </row>
    <row r="147" spans="2:11" ht="17.25" customHeight="1" x14ac:dyDescent="0.3">
      <c r="B147" s="269"/>
      <c r="C147" s="273" t="s">
        <v>701</v>
      </c>
      <c r="D147" s="273"/>
      <c r="E147" s="273"/>
      <c r="F147" s="274" t="s">
        <v>702</v>
      </c>
      <c r="G147" s="275"/>
      <c r="H147" s="273"/>
      <c r="I147" s="273"/>
      <c r="J147" s="273" t="s">
        <v>703</v>
      </c>
      <c r="K147" s="270"/>
    </row>
    <row r="148" spans="2:11" ht="5.25" customHeight="1" x14ac:dyDescent="0.3">
      <c r="B148" s="279"/>
      <c r="C148" s="276"/>
      <c r="D148" s="276"/>
      <c r="E148" s="276"/>
      <c r="F148" s="276"/>
      <c r="G148" s="277"/>
      <c r="H148" s="276"/>
      <c r="I148" s="276"/>
      <c r="J148" s="276"/>
      <c r="K148" s="300"/>
    </row>
    <row r="149" spans="2:11" ht="15" customHeight="1" x14ac:dyDescent="0.3">
      <c r="B149" s="279"/>
      <c r="C149" s="304" t="s">
        <v>707</v>
      </c>
      <c r="D149" s="259"/>
      <c r="E149" s="259"/>
      <c r="F149" s="305" t="s">
        <v>704</v>
      </c>
      <c r="G149" s="259"/>
      <c r="H149" s="304" t="s">
        <v>743</v>
      </c>
      <c r="I149" s="304" t="s">
        <v>706</v>
      </c>
      <c r="J149" s="304">
        <v>120</v>
      </c>
      <c r="K149" s="300"/>
    </row>
    <row r="150" spans="2:11" ht="15" customHeight="1" x14ac:dyDescent="0.3">
      <c r="B150" s="279"/>
      <c r="C150" s="304" t="s">
        <v>752</v>
      </c>
      <c r="D150" s="259"/>
      <c r="E150" s="259"/>
      <c r="F150" s="305" t="s">
        <v>704</v>
      </c>
      <c r="G150" s="259"/>
      <c r="H150" s="304" t="s">
        <v>763</v>
      </c>
      <c r="I150" s="304" t="s">
        <v>706</v>
      </c>
      <c r="J150" s="304" t="s">
        <v>754</v>
      </c>
      <c r="K150" s="300"/>
    </row>
    <row r="151" spans="2:11" ht="15" customHeight="1" x14ac:dyDescent="0.3">
      <c r="B151" s="279"/>
      <c r="C151" s="304" t="s">
        <v>653</v>
      </c>
      <c r="D151" s="259"/>
      <c r="E151" s="259"/>
      <c r="F151" s="305" t="s">
        <v>704</v>
      </c>
      <c r="G151" s="259"/>
      <c r="H151" s="304" t="s">
        <v>764</v>
      </c>
      <c r="I151" s="304" t="s">
        <v>706</v>
      </c>
      <c r="J151" s="304" t="s">
        <v>754</v>
      </c>
      <c r="K151" s="300"/>
    </row>
    <row r="152" spans="2:11" ht="15" customHeight="1" x14ac:dyDescent="0.3">
      <c r="B152" s="279"/>
      <c r="C152" s="304" t="s">
        <v>709</v>
      </c>
      <c r="D152" s="259"/>
      <c r="E152" s="259"/>
      <c r="F152" s="305" t="s">
        <v>710</v>
      </c>
      <c r="G152" s="259"/>
      <c r="H152" s="304" t="s">
        <v>743</v>
      </c>
      <c r="I152" s="304" t="s">
        <v>706</v>
      </c>
      <c r="J152" s="304">
        <v>50</v>
      </c>
      <c r="K152" s="300"/>
    </row>
    <row r="153" spans="2:11" ht="15" customHeight="1" x14ac:dyDescent="0.3">
      <c r="B153" s="279"/>
      <c r="C153" s="304" t="s">
        <v>712</v>
      </c>
      <c r="D153" s="259"/>
      <c r="E153" s="259"/>
      <c r="F153" s="305" t="s">
        <v>704</v>
      </c>
      <c r="G153" s="259"/>
      <c r="H153" s="304" t="s">
        <v>743</v>
      </c>
      <c r="I153" s="304" t="s">
        <v>714</v>
      </c>
      <c r="J153" s="304"/>
      <c r="K153" s="300"/>
    </row>
    <row r="154" spans="2:11" ht="15" customHeight="1" x14ac:dyDescent="0.3">
      <c r="B154" s="279"/>
      <c r="C154" s="304" t="s">
        <v>723</v>
      </c>
      <c r="D154" s="259"/>
      <c r="E154" s="259"/>
      <c r="F154" s="305" t="s">
        <v>710</v>
      </c>
      <c r="G154" s="259"/>
      <c r="H154" s="304" t="s">
        <v>743</v>
      </c>
      <c r="I154" s="304" t="s">
        <v>706</v>
      </c>
      <c r="J154" s="304">
        <v>50</v>
      </c>
      <c r="K154" s="300"/>
    </row>
    <row r="155" spans="2:11" ht="15" customHeight="1" x14ac:dyDescent="0.3">
      <c r="B155" s="279"/>
      <c r="C155" s="304" t="s">
        <v>731</v>
      </c>
      <c r="D155" s="259"/>
      <c r="E155" s="259"/>
      <c r="F155" s="305" t="s">
        <v>710</v>
      </c>
      <c r="G155" s="259"/>
      <c r="H155" s="304" t="s">
        <v>743</v>
      </c>
      <c r="I155" s="304" t="s">
        <v>706</v>
      </c>
      <c r="J155" s="304">
        <v>50</v>
      </c>
      <c r="K155" s="300"/>
    </row>
    <row r="156" spans="2:11" ht="15" customHeight="1" x14ac:dyDescent="0.3">
      <c r="B156" s="279"/>
      <c r="C156" s="304" t="s">
        <v>729</v>
      </c>
      <c r="D156" s="259"/>
      <c r="E156" s="259"/>
      <c r="F156" s="305" t="s">
        <v>710</v>
      </c>
      <c r="G156" s="259"/>
      <c r="H156" s="304" t="s">
        <v>743</v>
      </c>
      <c r="I156" s="304" t="s">
        <v>706</v>
      </c>
      <c r="J156" s="304">
        <v>50</v>
      </c>
      <c r="K156" s="300"/>
    </row>
    <row r="157" spans="2:11" ht="15" customHeight="1" x14ac:dyDescent="0.3">
      <c r="B157" s="279"/>
      <c r="C157" s="304" t="s">
        <v>105</v>
      </c>
      <c r="D157" s="259"/>
      <c r="E157" s="259"/>
      <c r="F157" s="305" t="s">
        <v>704</v>
      </c>
      <c r="G157" s="259"/>
      <c r="H157" s="304" t="s">
        <v>765</v>
      </c>
      <c r="I157" s="304" t="s">
        <v>706</v>
      </c>
      <c r="J157" s="304" t="s">
        <v>766</v>
      </c>
      <c r="K157" s="300"/>
    </row>
    <row r="158" spans="2:11" ht="15" customHeight="1" x14ac:dyDescent="0.3">
      <c r="B158" s="279"/>
      <c r="C158" s="304" t="s">
        <v>767</v>
      </c>
      <c r="D158" s="259"/>
      <c r="E158" s="259"/>
      <c r="F158" s="305" t="s">
        <v>704</v>
      </c>
      <c r="G158" s="259"/>
      <c r="H158" s="304" t="s">
        <v>768</v>
      </c>
      <c r="I158" s="304" t="s">
        <v>738</v>
      </c>
      <c r="J158" s="304"/>
      <c r="K158" s="300"/>
    </row>
    <row r="159" spans="2:11" ht="15" customHeight="1" x14ac:dyDescent="0.3">
      <c r="B159" s="306"/>
      <c r="C159" s="288"/>
      <c r="D159" s="288"/>
      <c r="E159" s="288"/>
      <c r="F159" s="288"/>
      <c r="G159" s="288"/>
      <c r="H159" s="288"/>
      <c r="I159" s="288"/>
      <c r="J159" s="288"/>
      <c r="K159" s="307"/>
    </row>
    <row r="160" spans="2:11" ht="18.75" customHeight="1" x14ac:dyDescent="0.3">
      <c r="B160" s="255"/>
      <c r="C160" s="259"/>
      <c r="D160" s="259"/>
      <c r="E160" s="259"/>
      <c r="F160" s="278"/>
      <c r="G160" s="259"/>
      <c r="H160" s="259"/>
      <c r="I160" s="259"/>
      <c r="J160" s="259"/>
      <c r="K160" s="255"/>
    </row>
    <row r="161" spans="2:11" ht="18.75" customHeight="1" x14ac:dyDescent="0.3">
      <c r="B161" s="265"/>
      <c r="C161" s="265"/>
      <c r="D161" s="265"/>
      <c r="E161" s="265"/>
      <c r="F161" s="265"/>
      <c r="G161" s="265"/>
      <c r="H161" s="265"/>
      <c r="I161" s="265"/>
      <c r="J161" s="265"/>
      <c r="K161" s="265"/>
    </row>
    <row r="162" spans="2:11" ht="7.5" customHeight="1" x14ac:dyDescent="0.3">
      <c r="B162" s="247"/>
      <c r="C162" s="248"/>
      <c r="D162" s="248"/>
      <c r="E162" s="248"/>
      <c r="F162" s="248"/>
      <c r="G162" s="248"/>
      <c r="H162" s="248"/>
      <c r="I162" s="248"/>
      <c r="J162" s="248"/>
      <c r="K162" s="249"/>
    </row>
    <row r="163" spans="2:11" ht="45" customHeight="1" x14ac:dyDescent="0.3">
      <c r="B163" s="250"/>
      <c r="C163" s="372" t="s">
        <v>769</v>
      </c>
      <c r="D163" s="372"/>
      <c r="E163" s="372"/>
      <c r="F163" s="372"/>
      <c r="G163" s="372"/>
      <c r="H163" s="372"/>
      <c r="I163" s="372"/>
      <c r="J163" s="372"/>
      <c r="K163" s="251"/>
    </row>
    <row r="164" spans="2:11" ht="17.25" customHeight="1" x14ac:dyDescent="0.3">
      <c r="B164" s="250"/>
      <c r="C164" s="271" t="s">
        <v>698</v>
      </c>
      <c r="D164" s="271"/>
      <c r="E164" s="271"/>
      <c r="F164" s="271" t="s">
        <v>699</v>
      </c>
      <c r="G164" s="308"/>
      <c r="H164" s="309" t="s">
        <v>122</v>
      </c>
      <c r="I164" s="309" t="s">
        <v>57</v>
      </c>
      <c r="J164" s="271" t="s">
        <v>700</v>
      </c>
      <c r="K164" s="251"/>
    </row>
    <row r="165" spans="2:11" ht="17.25" customHeight="1" x14ac:dyDescent="0.3">
      <c r="B165" s="252"/>
      <c r="C165" s="273" t="s">
        <v>701</v>
      </c>
      <c r="D165" s="273"/>
      <c r="E165" s="273"/>
      <c r="F165" s="274" t="s">
        <v>702</v>
      </c>
      <c r="G165" s="310"/>
      <c r="H165" s="311"/>
      <c r="I165" s="311"/>
      <c r="J165" s="273" t="s">
        <v>703</v>
      </c>
      <c r="K165" s="253"/>
    </row>
    <row r="166" spans="2:11" ht="5.25" customHeight="1" x14ac:dyDescent="0.3">
      <c r="B166" s="279"/>
      <c r="C166" s="276"/>
      <c r="D166" s="276"/>
      <c r="E166" s="276"/>
      <c r="F166" s="276"/>
      <c r="G166" s="277"/>
      <c r="H166" s="276"/>
      <c r="I166" s="276"/>
      <c r="J166" s="276"/>
      <c r="K166" s="300"/>
    </row>
    <row r="167" spans="2:11" ht="15" customHeight="1" x14ac:dyDescent="0.3">
      <c r="B167" s="279"/>
      <c r="C167" s="259" t="s">
        <v>707</v>
      </c>
      <c r="D167" s="259"/>
      <c r="E167" s="259"/>
      <c r="F167" s="278" t="s">
        <v>704</v>
      </c>
      <c r="G167" s="259"/>
      <c r="H167" s="259" t="s">
        <v>743</v>
      </c>
      <c r="I167" s="259" t="s">
        <v>706</v>
      </c>
      <c r="J167" s="259">
        <v>120</v>
      </c>
      <c r="K167" s="300"/>
    </row>
    <row r="168" spans="2:11" ht="15" customHeight="1" x14ac:dyDescent="0.3">
      <c r="B168" s="279"/>
      <c r="C168" s="259" t="s">
        <v>752</v>
      </c>
      <c r="D168" s="259"/>
      <c r="E168" s="259"/>
      <c r="F168" s="278" t="s">
        <v>704</v>
      </c>
      <c r="G168" s="259"/>
      <c r="H168" s="259" t="s">
        <v>753</v>
      </c>
      <c r="I168" s="259" t="s">
        <v>706</v>
      </c>
      <c r="J168" s="259" t="s">
        <v>754</v>
      </c>
      <c r="K168" s="300"/>
    </row>
    <row r="169" spans="2:11" ht="15" customHeight="1" x14ac:dyDescent="0.3">
      <c r="B169" s="279"/>
      <c r="C169" s="259" t="s">
        <v>653</v>
      </c>
      <c r="D169" s="259"/>
      <c r="E169" s="259"/>
      <c r="F169" s="278" t="s">
        <v>704</v>
      </c>
      <c r="G169" s="259"/>
      <c r="H169" s="259" t="s">
        <v>770</v>
      </c>
      <c r="I169" s="259" t="s">
        <v>706</v>
      </c>
      <c r="J169" s="259" t="s">
        <v>754</v>
      </c>
      <c r="K169" s="300"/>
    </row>
    <row r="170" spans="2:11" ht="15" customHeight="1" x14ac:dyDescent="0.3">
      <c r="B170" s="279"/>
      <c r="C170" s="259" t="s">
        <v>709</v>
      </c>
      <c r="D170" s="259"/>
      <c r="E170" s="259"/>
      <c r="F170" s="278" t="s">
        <v>710</v>
      </c>
      <c r="G170" s="259"/>
      <c r="H170" s="259" t="s">
        <v>770</v>
      </c>
      <c r="I170" s="259" t="s">
        <v>706</v>
      </c>
      <c r="J170" s="259">
        <v>50</v>
      </c>
      <c r="K170" s="300"/>
    </row>
    <row r="171" spans="2:11" ht="15" customHeight="1" x14ac:dyDescent="0.3">
      <c r="B171" s="279"/>
      <c r="C171" s="259" t="s">
        <v>712</v>
      </c>
      <c r="D171" s="259"/>
      <c r="E171" s="259"/>
      <c r="F171" s="278" t="s">
        <v>704</v>
      </c>
      <c r="G171" s="259"/>
      <c r="H171" s="259" t="s">
        <v>770</v>
      </c>
      <c r="I171" s="259" t="s">
        <v>714</v>
      </c>
      <c r="J171" s="259"/>
      <c r="K171" s="300"/>
    </row>
    <row r="172" spans="2:11" ht="15" customHeight="1" x14ac:dyDescent="0.3">
      <c r="B172" s="279"/>
      <c r="C172" s="259" t="s">
        <v>723</v>
      </c>
      <c r="D172" s="259"/>
      <c r="E172" s="259"/>
      <c r="F172" s="278" t="s">
        <v>710</v>
      </c>
      <c r="G172" s="259"/>
      <c r="H172" s="259" t="s">
        <v>770</v>
      </c>
      <c r="I172" s="259" t="s">
        <v>706</v>
      </c>
      <c r="J172" s="259">
        <v>50</v>
      </c>
      <c r="K172" s="300"/>
    </row>
    <row r="173" spans="2:11" ht="15" customHeight="1" x14ac:dyDescent="0.3">
      <c r="B173" s="279"/>
      <c r="C173" s="259" t="s">
        <v>731</v>
      </c>
      <c r="D173" s="259"/>
      <c r="E173" s="259"/>
      <c r="F173" s="278" t="s">
        <v>710</v>
      </c>
      <c r="G173" s="259"/>
      <c r="H173" s="259" t="s">
        <v>770</v>
      </c>
      <c r="I173" s="259" t="s">
        <v>706</v>
      </c>
      <c r="J173" s="259">
        <v>50</v>
      </c>
      <c r="K173" s="300"/>
    </row>
    <row r="174" spans="2:11" ht="15" customHeight="1" x14ac:dyDescent="0.3">
      <c r="B174" s="279"/>
      <c r="C174" s="259" t="s">
        <v>729</v>
      </c>
      <c r="D174" s="259"/>
      <c r="E174" s="259"/>
      <c r="F174" s="278" t="s">
        <v>710</v>
      </c>
      <c r="G174" s="259"/>
      <c r="H174" s="259" t="s">
        <v>770</v>
      </c>
      <c r="I174" s="259" t="s">
        <v>706</v>
      </c>
      <c r="J174" s="259">
        <v>50</v>
      </c>
      <c r="K174" s="300"/>
    </row>
    <row r="175" spans="2:11" ht="15" customHeight="1" x14ac:dyDescent="0.3">
      <c r="B175" s="279"/>
      <c r="C175" s="259" t="s">
        <v>121</v>
      </c>
      <c r="D175" s="259"/>
      <c r="E175" s="259"/>
      <c r="F175" s="278" t="s">
        <v>704</v>
      </c>
      <c r="G175" s="259"/>
      <c r="H175" s="259" t="s">
        <v>771</v>
      </c>
      <c r="I175" s="259" t="s">
        <v>772</v>
      </c>
      <c r="J175" s="259"/>
      <c r="K175" s="300"/>
    </row>
    <row r="176" spans="2:11" ht="15" customHeight="1" x14ac:dyDescent="0.3">
      <c r="B176" s="279"/>
      <c r="C176" s="259" t="s">
        <v>57</v>
      </c>
      <c r="D176" s="259"/>
      <c r="E176" s="259"/>
      <c r="F176" s="278" t="s">
        <v>704</v>
      </c>
      <c r="G176" s="259"/>
      <c r="H176" s="259" t="s">
        <v>773</v>
      </c>
      <c r="I176" s="259" t="s">
        <v>774</v>
      </c>
      <c r="J176" s="259">
        <v>1</v>
      </c>
      <c r="K176" s="300"/>
    </row>
    <row r="177" spans="2:11" ht="15" customHeight="1" x14ac:dyDescent="0.3">
      <c r="B177" s="279"/>
      <c r="C177" s="259" t="s">
        <v>53</v>
      </c>
      <c r="D177" s="259"/>
      <c r="E177" s="259"/>
      <c r="F177" s="278" t="s">
        <v>704</v>
      </c>
      <c r="G177" s="259"/>
      <c r="H177" s="259" t="s">
        <v>775</v>
      </c>
      <c r="I177" s="259" t="s">
        <v>706</v>
      </c>
      <c r="J177" s="259">
        <v>20</v>
      </c>
      <c r="K177" s="300"/>
    </row>
    <row r="178" spans="2:11" ht="15" customHeight="1" x14ac:dyDescent="0.3">
      <c r="B178" s="279"/>
      <c r="C178" s="259" t="s">
        <v>122</v>
      </c>
      <c r="D178" s="259"/>
      <c r="E178" s="259"/>
      <c r="F178" s="278" t="s">
        <v>704</v>
      </c>
      <c r="G178" s="259"/>
      <c r="H178" s="259" t="s">
        <v>776</v>
      </c>
      <c r="I178" s="259" t="s">
        <v>706</v>
      </c>
      <c r="J178" s="259">
        <v>255</v>
      </c>
      <c r="K178" s="300"/>
    </row>
    <row r="179" spans="2:11" ht="15" customHeight="1" x14ac:dyDescent="0.3">
      <c r="B179" s="279"/>
      <c r="C179" s="259" t="s">
        <v>123</v>
      </c>
      <c r="D179" s="259"/>
      <c r="E179" s="259"/>
      <c r="F179" s="278" t="s">
        <v>704</v>
      </c>
      <c r="G179" s="259"/>
      <c r="H179" s="259" t="s">
        <v>669</v>
      </c>
      <c r="I179" s="259" t="s">
        <v>706</v>
      </c>
      <c r="J179" s="259">
        <v>10</v>
      </c>
      <c r="K179" s="300"/>
    </row>
    <row r="180" spans="2:11" ht="15" customHeight="1" x14ac:dyDescent="0.3">
      <c r="B180" s="279"/>
      <c r="C180" s="259" t="s">
        <v>124</v>
      </c>
      <c r="D180" s="259"/>
      <c r="E180" s="259"/>
      <c r="F180" s="278" t="s">
        <v>704</v>
      </c>
      <c r="G180" s="259"/>
      <c r="H180" s="259" t="s">
        <v>777</v>
      </c>
      <c r="I180" s="259" t="s">
        <v>738</v>
      </c>
      <c r="J180" s="259"/>
      <c r="K180" s="300"/>
    </row>
    <row r="181" spans="2:11" ht="15" customHeight="1" x14ac:dyDescent="0.3">
      <c r="B181" s="279"/>
      <c r="C181" s="259" t="s">
        <v>778</v>
      </c>
      <c r="D181" s="259"/>
      <c r="E181" s="259"/>
      <c r="F181" s="278" t="s">
        <v>704</v>
      </c>
      <c r="G181" s="259"/>
      <c r="H181" s="259" t="s">
        <v>779</v>
      </c>
      <c r="I181" s="259" t="s">
        <v>738</v>
      </c>
      <c r="J181" s="259"/>
      <c r="K181" s="300"/>
    </row>
    <row r="182" spans="2:11" ht="15" customHeight="1" x14ac:dyDescent="0.3">
      <c r="B182" s="279"/>
      <c r="C182" s="259" t="s">
        <v>767</v>
      </c>
      <c r="D182" s="259"/>
      <c r="E182" s="259"/>
      <c r="F182" s="278" t="s">
        <v>704</v>
      </c>
      <c r="G182" s="259"/>
      <c r="H182" s="259" t="s">
        <v>780</v>
      </c>
      <c r="I182" s="259" t="s">
        <v>738</v>
      </c>
      <c r="J182" s="259"/>
      <c r="K182" s="300"/>
    </row>
    <row r="183" spans="2:11" ht="15" customHeight="1" x14ac:dyDescent="0.3">
      <c r="B183" s="279"/>
      <c r="C183" s="259" t="s">
        <v>126</v>
      </c>
      <c r="D183" s="259"/>
      <c r="E183" s="259"/>
      <c r="F183" s="278" t="s">
        <v>710</v>
      </c>
      <c r="G183" s="259"/>
      <c r="H183" s="259" t="s">
        <v>781</v>
      </c>
      <c r="I183" s="259" t="s">
        <v>706</v>
      </c>
      <c r="J183" s="259">
        <v>50</v>
      </c>
      <c r="K183" s="300"/>
    </row>
    <row r="184" spans="2:11" ht="15" customHeight="1" x14ac:dyDescent="0.3">
      <c r="B184" s="279"/>
      <c r="C184" s="259" t="s">
        <v>782</v>
      </c>
      <c r="D184" s="259"/>
      <c r="E184" s="259"/>
      <c r="F184" s="278" t="s">
        <v>710</v>
      </c>
      <c r="G184" s="259"/>
      <c r="H184" s="259" t="s">
        <v>783</v>
      </c>
      <c r="I184" s="259" t="s">
        <v>784</v>
      </c>
      <c r="J184" s="259"/>
      <c r="K184" s="300"/>
    </row>
    <row r="185" spans="2:11" ht="15" customHeight="1" x14ac:dyDescent="0.3">
      <c r="B185" s="279"/>
      <c r="C185" s="259" t="s">
        <v>785</v>
      </c>
      <c r="D185" s="259"/>
      <c r="E185" s="259"/>
      <c r="F185" s="278" t="s">
        <v>710</v>
      </c>
      <c r="G185" s="259"/>
      <c r="H185" s="259" t="s">
        <v>786</v>
      </c>
      <c r="I185" s="259" t="s">
        <v>784</v>
      </c>
      <c r="J185" s="259"/>
      <c r="K185" s="300"/>
    </row>
    <row r="186" spans="2:11" ht="15" customHeight="1" x14ac:dyDescent="0.3">
      <c r="B186" s="279"/>
      <c r="C186" s="259" t="s">
        <v>787</v>
      </c>
      <c r="D186" s="259"/>
      <c r="E186" s="259"/>
      <c r="F186" s="278" t="s">
        <v>710</v>
      </c>
      <c r="G186" s="259"/>
      <c r="H186" s="259" t="s">
        <v>788</v>
      </c>
      <c r="I186" s="259" t="s">
        <v>784</v>
      </c>
      <c r="J186" s="259"/>
      <c r="K186" s="300"/>
    </row>
    <row r="187" spans="2:11" ht="15" customHeight="1" x14ac:dyDescent="0.3">
      <c r="B187" s="279"/>
      <c r="C187" s="312" t="s">
        <v>789</v>
      </c>
      <c r="D187" s="259"/>
      <c r="E187" s="259"/>
      <c r="F187" s="278" t="s">
        <v>710</v>
      </c>
      <c r="G187" s="259"/>
      <c r="H187" s="259" t="s">
        <v>790</v>
      </c>
      <c r="I187" s="259" t="s">
        <v>791</v>
      </c>
      <c r="J187" s="313" t="s">
        <v>792</v>
      </c>
      <c r="K187" s="300"/>
    </row>
    <row r="188" spans="2:11" ht="15" customHeight="1" x14ac:dyDescent="0.3">
      <c r="B188" s="279"/>
      <c r="C188" s="264" t="s">
        <v>42</v>
      </c>
      <c r="D188" s="259"/>
      <c r="E188" s="259"/>
      <c r="F188" s="278" t="s">
        <v>704</v>
      </c>
      <c r="G188" s="259"/>
      <c r="H188" s="255" t="s">
        <v>793</v>
      </c>
      <c r="I188" s="259" t="s">
        <v>794</v>
      </c>
      <c r="J188" s="259"/>
      <c r="K188" s="300"/>
    </row>
    <row r="189" spans="2:11" ht="15" customHeight="1" x14ac:dyDescent="0.3">
      <c r="B189" s="279"/>
      <c r="C189" s="264" t="s">
        <v>795</v>
      </c>
      <c r="D189" s="259"/>
      <c r="E189" s="259"/>
      <c r="F189" s="278" t="s">
        <v>704</v>
      </c>
      <c r="G189" s="259"/>
      <c r="H189" s="259" t="s">
        <v>796</v>
      </c>
      <c r="I189" s="259" t="s">
        <v>738</v>
      </c>
      <c r="J189" s="259"/>
      <c r="K189" s="300"/>
    </row>
    <row r="190" spans="2:11" ht="15" customHeight="1" x14ac:dyDescent="0.3">
      <c r="B190" s="279"/>
      <c r="C190" s="264" t="s">
        <v>797</v>
      </c>
      <c r="D190" s="259"/>
      <c r="E190" s="259"/>
      <c r="F190" s="278" t="s">
        <v>704</v>
      </c>
      <c r="G190" s="259"/>
      <c r="H190" s="259" t="s">
        <v>798</v>
      </c>
      <c r="I190" s="259" t="s">
        <v>738</v>
      </c>
      <c r="J190" s="259"/>
      <c r="K190" s="300"/>
    </row>
    <row r="191" spans="2:11" ht="15" customHeight="1" x14ac:dyDescent="0.3">
      <c r="B191" s="279"/>
      <c r="C191" s="264" t="s">
        <v>799</v>
      </c>
      <c r="D191" s="259"/>
      <c r="E191" s="259"/>
      <c r="F191" s="278" t="s">
        <v>710</v>
      </c>
      <c r="G191" s="259"/>
      <c r="H191" s="259" t="s">
        <v>800</v>
      </c>
      <c r="I191" s="259" t="s">
        <v>738</v>
      </c>
      <c r="J191" s="259"/>
      <c r="K191" s="300"/>
    </row>
    <row r="192" spans="2:11" ht="15" customHeight="1" x14ac:dyDescent="0.3">
      <c r="B192" s="306"/>
      <c r="C192" s="314"/>
      <c r="D192" s="288"/>
      <c r="E192" s="288"/>
      <c r="F192" s="288"/>
      <c r="G192" s="288"/>
      <c r="H192" s="288"/>
      <c r="I192" s="288"/>
      <c r="J192" s="288"/>
      <c r="K192" s="307"/>
    </row>
    <row r="193" spans="2:11" ht="18.75" customHeight="1" x14ac:dyDescent="0.3">
      <c r="B193" s="255"/>
      <c r="C193" s="259"/>
      <c r="D193" s="259"/>
      <c r="E193" s="259"/>
      <c r="F193" s="278"/>
      <c r="G193" s="259"/>
      <c r="H193" s="259"/>
      <c r="I193" s="259"/>
      <c r="J193" s="259"/>
      <c r="K193" s="255"/>
    </row>
    <row r="194" spans="2:11" ht="18.75" customHeight="1" x14ac:dyDescent="0.3">
      <c r="B194" s="255"/>
      <c r="C194" s="259"/>
      <c r="D194" s="259"/>
      <c r="E194" s="259"/>
      <c r="F194" s="278"/>
      <c r="G194" s="259"/>
      <c r="H194" s="259"/>
      <c r="I194" s="259"/>
      <c r="J194" s="259"/>
      <c r="K194" s="255"/>
    </row>
    <row r="195" spans="2:11" ht="18.75" customHeight="1" x14ac:dyDescent="0.3">
      <c r="B195" s="265"/>
      <c r="C195" s="265"/>
      <c r="D195" s="265"/>
      <c r="E195" s="265"/>
      <c r="F195" s="265"/>
      <c r="G195" s="265"/>
      <c r="H195" s="265"/>
      <c r="I195" s="265"/>
      <c r="J195" s="265"/>
      <c r="K195" s="265"/>
    </row>
    <row r="196" spans="2:11" x14ac:dyDescent="0.3">
      <c r="B196" s="247"/>
      <c r="C196" s="248"/>
      <c r="D196" s="248"/>
      <c r="E196" s="248"/>
      <c r="F196" s="248"/>
      <c r="G196" s="248"/>
      <c r="H196" s="248"/>
      <c r="I196" s="248"/>
      <c r="J196" s="248"/>
      <c r="K196" s="249"/>
    </row>
    <row r="197" spans="2:11" ht="21" x14ac:dyDescent="0.3">
      <c r="B197" s="250"/>
      <c r="C197" s="372" t="s">
        <v>801</v>
      </c>
      <c r="D197" s="372"/>
      <c r="E197" s="372"/>
      <c r="F197" s="372"/>
      <c r="G197" s="372"/>
      <c r="H197" s="372"/>
      <c r="I197" s="372"/>
      <c r="J197" s="372"/>
      <c r="K197" s="251"/>
    </row>
    <row r="198" spans="2:11" ht="25.5" customHeight="1" x14ac:dyDescent="0.3">
      <c r="B198" s="250"/>
      <c r="C198" s="315" t="s">
        <v>802</v>
      </c>
      <c r="D198" s="315"/>
      <c r="E198" s="315"/>
      <c r="F198" s="315" t="s">
        <v>803</v>
      </c>
      <c r="G198" s="316"/>
      <c r="H198" s="377" t="s">
        <v>804</v>
      </c>
      <c r="I198" s="377"/>
      <c r="J198" s="377"/>
      <c r="K198" s="251"/>
    </row>
    <row r="199" spans="2:11" ht="5.25" customHeight="1" x14ac:dyDescent="0.3">
      <c r="B199" s="279"/>
      <c r="C199" s="276"/>
      <c r="D199" s="276"/>
      <c r="E199" s="276"/>
      <c r="F199" s="276"/>
      <c r="G199" s="259"/>
      <c r="H199" s="276"/>
      <c r="I199" s="276"/>
      <c r="J199" s="276"/>
      <c r="K199" s="300"/>
    </row>
    <row r="200" spans="2:11" ht="15" customHeight="1" x14ac:dyDescent="0.3">
      <c r="B200" s="279"/>
      <c r="C200" s="259" t="s">
        <v>794</v>
      </c>
      <c r="D200" s="259"/>
      <c r="E200" s="259"/>
      <c r="F200" s="278" t="s">
        <v>43</v>
      </c>
      <c r="G200" s="259"/>
      <c r="H200" s="374" t="s">
        <v>805</v>
      </c>
      <c r="I200" s="374"/>
      <c r="J200" s="374"/>
      <c r="K200" s="300"/>
    </row>
    <row r="201" spans="2:11" ht="15" customHeight="1" x14ac:dyDescent="0.3">
      <c r="B201" s="279"/>
      <c r="C201" s="285"/>
      <c r="D201" s="259"/>
      <c r="E201" s="259"/>
      <c r="F201" s="278" t="s">
        <v>44</v>
      </c>
      <c r="G201" s="259"/>
      <c r="H201" s="374" t="s">
        <v>806</v>
      </c>
      <c r="I201" s="374"/>
      <c r="J201" s="374"/>
      <c r="K201" s="300"/>
    </row>
    <row r="202" spans="2:11" ht="15" customHeight="1" x14ac:dyDescent="0.3">
      <c r="B202" s="279"/>
      <c r="C202" s="285"/>
      <c r="D202" s="259"/>
      <c r="E202" s="259"/>
      <c r="F202" s="278" t="s">
        <v>47</v>
      </c>
      <c r="G202" s="259"/>
      <c r="H202" s="374" t="s">
        <v>807</v>
      </c>
      <c r="I202" s="374"/>
      <c r="J202" s="374"/>
      <c r="K202" s="300"/>
    </row>
    <row r="203" spans="2:11" ht="15" customHeight="1" x14ac:dyDescent="0.3">
      <c r="B203" s="279"/>
      <c r="C203" s="259"/>
      <c r="D203" s="259"/>
      <c r="E203" s="259"/>
      <c r="F203" s="278" t="s">
        <v>45</v>
      </c>
      <c r="G203" s="259"/>
      <c r="H203" s="374" t="s">
        <v>808</v>
      </c>
      <c r="I203" s="374"/>
      <c r="J203" s="374"/>
      <c r="K203" s="300"/>
    </row>
    <row r="204" spans="2:11" ht="15" customHeight="1" x14ac:dyDescent="0.3">
      <c r="B204" s="279"/>
      <c r="C204" s="259"/>
      <c r="D204" s="259"/>
      <c r="E204" s="259"/>
      <c r="F204" s="278" t="s">
        <v>46</v>
      </c>
      <c r="G204" s="259"/>
      <c r="H204" s="374" t="s">
        <v>809</v>
      </c>
      <c r="I204" s="374"/>
      <c r="J204" s="374"/>
      <c r="K204" s="300"/>
    </row>
    <row r="205" spans="2:11" ht="15" customHeight="1" x14ac:dyDescent="0.3">
      <c r="B205" s="279"/>
      <c r="C205" s="259"/>
      <c r="D205" s="259"/>
      <c r="E205" s="259"/>
      <c r="F205" s="278"/>
      <c r="G205" s="259"/>
      <c r="H205" s="259"/>
      <c r="I205" s="259"/>
      <c r="J205" s="259"/>
      <c r="K205" s="300"/>
    </row>
    <row r="206" spans="2:11" ht="15" customHeight="1" x14ac:dyDescent="0.3">
      <c r="B206" s="279"/>
      <c r="C206" s="259" t="s">
        <v>750</v>
      </c>
      <c r="D206" s="259"/>
      <c r="E206" s="259"/>
      <c r="F206" s="278" t="s">
        <v>79</v>
      </c>
      <c r="G206" s="259"/>
      <c r="H206" s="374" t="s">
        <v>810</v>
      </c>
      <c r="I206" s="374"/>
      <c r="J206" s="374"/>
      <c r="K206" s="300"/>
    </row>
    <row r="207" spans="2:11" ht="15" customHeight="1" x14ac:dyDescent="0.3">
      <c r="B207" s="279"/>
      <c r="C207" s="285"/>
      <c r="D207" s="259"/>
      <c r="E207" s="259"/>
      <c r="F207" s="278" t="s">
        <v>647</v>
      </c>
      <c r="G207" s="259"/>
      <c r="H207" s="374" t="s">
        <v>648</v>
      </c>
      <c r="I207" s="374"/>
      <c r="J207" s="374"/>
      <c r="K207" s="300"/>
    </row>
    <row r="208" spans="2:11" ht="15" customHeight="1" x14ac:dyDescent="0.3">
      <c r="B208" s="279"/>
      <c r="C208" s="259"/>
      <c r="D208" s="259"/>
      <c r="E208" s="259"/>
      <c r="F208" s="278" t="s">
        <v>645</v>
      </c>
      <c r="G208" s="259"/>
      <c r="H208" s="374" t="s">
        <v>811</v>
      </c>
      <c r="I208" s="374"/>
      <c r="J208" s="374"/>
      <c r="K208" s="300"/>
    </row>
    <row r="209" spans="2:11" ht="15" customHeight="1" x14ac:dyDescent="0.3">
      <c r="B209" s="317"/>
      <c r="C209" s="285"/>
      <c r="D209" s="285"/>
      <c r="E209" s="285"/>
      <c r="F209" s="278" t="s">
        <v>649</v>
      </c>
      <c r="G209" s="264"/>
      <c r="H209" s="378" t="s">
        <v>650</v>
      </c>
      <c r="I209" s="378"/>
      <c r="J209" s="378"/>
      <c r="K209" s="318"/>
    </row>
    <row r="210" spans="2:11" ht="15" customHeight="1" x14ac:dyDescent="0.3">
      <c r="B210" s="317"/>
      <c r="C210" s="285"/>
      <c r="D210" s="285"/>
      <c r="E210" s="285"/>
      <c r="F210" s="278" t="s">
        <v>651</v>
      </c>
      <c r="G210" s="264"/>
      <c r="H210" s="378" t="s">
        <v>812</v>
      </c>
      <c r="I210" s="378"/>
      <c r="J210" s="378"/>
      <c r="K210" s="318"/>
    </row>
    <row r="211" spans="2:11" ht="15" customHeight="1" x14ac:dyDescent="0.3">
      <c r="B211" s="317"/>
      <c r="C211" s="285"/>
      <c r="D211" s="285"/>
      <c r="E211" s="285"/>
      <c r="F211" s="319"/>
      <c r="G211" s="264"/>
      <c r="H211" s="320"/>
      <c r="I211" s="320"/>
      <c r="J211" s="320"/>
      <c r="K211" s="318"/>
    </row>
    <row r="212" spans="2:11" ht="15" customHeight="1" x14ac:dyDescent="0.3">
      <c r="B212" s="317"/>
      <c r="C212" s="259" t="s">
        <v>774</v>
      </c>
      <c r="D212" s="285"/>
      <c r="E212" s="285"/>
      <c r="F212" s="278">
        <v>1</v>
      </c>
      <c r="G212" s="264"/>
      <c r="H212" s="378" t="s">
        <v>813</v>
      </c>
      <c r="I212" s="378"/>
      <c r="J212" s="378"/>
      <c r="K212" s="318"/>
    </row>
    <row r="213" spans="2:11" ht="15" customHeight="1" x14ac:dyDescent="0.3">
      <c r="B213" s="317"/>
      <c r="C213" s="285"/>
      <c r="D213" s="285"/>
      <c r="E213" s="285"/>
      <c r="F213" s="278">
        <v>2</v>
      </c>
      <c r="G213" s="264"/>
      <c r="H213" s="378" t="s">
        <v>814</v>
      </c>
      <c r="I213" s="378"/>
      <c r="J213" s="378"/>
      <c r="K213" s="318"/>
    </row>
    <row r="214" spans="2:11" ht="15" customHeight="1" x14ac:dyDescent="0.3">
      <c r="B214" s="317"/>
      <c r="C214" s="285"/>
      <c r="D214" s="285"/>
      <c r="E214" s="285"/>
      <c r="F214" s="278">
        <v>3</v>
      </c>
      <c r="G214" s="264"/>
      <c r="H214" s="378" t="s">
        <v>815</v>
      </c>
      <c r="I214" s="378"/>
      <c r="J214" s="378"/>
      <c r="K214" s="318"/>
    </row>
    <row r="215" spans="2:11" ht="15" customHeight="1" x14ac:dyDescent="0.3">
      <c r="B215" s="317"/>
      <c r="C215" s="285"/>
      <c r="D215" s="285"/>
      <c r="E215" s="285"/>
      <c r="F215" s="278">
        <v>4</v>
      </c>
      <c r="G215" s="264"/>
      <c r="H215" s="378" t="s">
        <v>816</v>
      </c>
      <c r="I215" s="378"/>
      <c r="J215" s="378"/>
      <c r="K215" s="318"/>
    </row>
    <row r="216" spans="2:11" ht="12.75" customHeight="1" x14ac:dyDescent="0.3">
      <c r="B216" s="321"/>
      <c r="C216" s="322"/>
      <c r="D216" s="322"/>
      <c r="E216" s="322"/>
      <c r="F216" s="322"/>
      <c r="G216" s="322"/>
      <c r="H216" s="322"/>
      <c r="I216" s="322"/>
      <c r="J216" s="322"/>
      <c r="K216" s="323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001 - SO 901 Portikus</vt:lpstr>
      <vt:lpstr>002 - SO 903 Lavice</vt:lpstr>
      <vt:lpstr>003 - SO 904 Stromník</vt:lpstr>
      <vt:lpstr>004 - SO 905 Přístřešky n...</vt:lpstr>
      <vt:lpstr>005 - SO 901 elektro</vt:lpstr>
      <vt:lpstr>Pokyny pro vyplnění</vt:lpstr>
      <vt:lpstr>'001 - SO 901 Portikus'!Názvy_tisku</vt:lpstr>
      <vt:lpstr>'002 - SO 903 Lavice'!Názvy_tisku</vt:lpstr>
      <vt:lpstr>'003 - SO 904 Stromník'!Názvy_tisku</vt:lpstr>
      <vt:lpstr>'004 - SO 905 Přístřešky n...'!Názvy_tisku</vt:lpstr>
      <vt:lpstr>'005 - SO 901 elektro'!Názvy_tisku</vt:lpstr>
      <vt:lpstr>'Rekapitulace stavby'!Názvy_tisku</vt:lpstr>
      <vt:lpstr>'001 - SO 901 Portikus'!Oblast_tisku</vt:lpstr>
      <vt:lpstr>'002 - SO 903 Lavice'!Oblast_tisku</vt:lpstr>
      <vt:lpstr>'003 - SO 904 Stromník'!Oblast_tisku</vt:lpstr>
      <vt:lpstr>'004 - SO 905 Přístřešky n...'!Oblast_tisku</vt:lpstr>
      <vt:lpstr>'005 - SO 901 elektro'!Oblast_tisku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Pavlis, Ondrej</dc:creator>
  <cp:lastModifiedBy>Pavlis, Ondrej</cp:lastModifiedBy>
  <dcterms:created xsi:type="dcterms:W3CDTF">2018-08-10T14:09:56Z</dcterms:created>
  <dcterms:modified xsi:type="dcterms:W3CDTF">2018-08-10T14:20:32Z</dcterms:modified>
</cp:coreProperties>
</file>